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8208" windowWidth="9576" windowHeight="4728" firstSheet="1" activeTab="1"/>
  </bookViews>
  <sheets>
    <sheet name="XXXXXX" sheetId="17" state="veryHidden" r:id="rId1"/>
    <sheet name="input data" sheetId="24" r:id="rId2"/>
    <sheet name="pre-feas" sheetId="25" r:id="rId3"/>
  </sheets>
  <definedNames>
    <definedName name="_xlnm.Print_Area" localSheetId="2">'pre-feas'!$A$1:$I$123</definedName>
  </definedNames>
  <calcPr calcId="124519"/>
</workbook>
</file>

<file path=xl/calcChain.xml><?xml version="1.0" encoding="utf-8"?>
<calcChain xmlns="http://schemas.openxmlformats.org/spreadsheetml/2006/main">
  <c r="B3" i="25"/>
  <c r="A6"/>
  <c r="C6"/>
  <c r="E6"/>
  <c r="A7"/>
  <c r="C7"/>
  <c r="C8"/>
  <c r="F8"/>
  <c r="G8"/>
  <c r="A9"/>
  <c r="C9"/>
  <c r="C12"/>
  <c r="G13"/>
  <c r="G14"/>
  <c r="G16"/>
  <c r="G17"/>
  <c r="G18"/>
  <c r="G19"/>
  <c r="G20"/>
  <c r="G23"/>
  <c r="G24"/>
  <c r="G25"/>
  <c r="G26"/>
  <c r="G27"/>
  <c r="G28"/>
  <c r="C44" s="1"/>
  <c r="G44" s="1"/>
  <c r="G29"/>
  <c r="G30"/>
  <c r="C35"/>
  <c r="G35" s="1"/>
  <c r="C36"/>
  <c r="G36" s="1"/>
  <c r="A82"/>
  <c r="A81"/>
  <c r="A80"/>
  <c r="A79"/>
  <c r="A78"/>
  <c r="E51"/>
  <c r="C59" s="1"/>
  <c r="G59" s="1"/>
  <c r="G50"/>
  <c r="E50"/>
  <c r="C46"/>
  <c r="G46" s="1"/>
  <c r="C45"/>
  <c r="G45" s="1"/>
  <c r="C42" l="1"/>
  <c r="G42" s="1"/>
  <c r="G31"/>
  <c r="G15"/>
  <c r="C43"/>
  <c r="G32" l="1"/>
  <c r="C60" s="1"/>
  <c r="G60" s="1"/>
  <c r="G43"/>
  <c r="G47" s="1"/>
  <c r="G63" s="1"/>
  <c r="G37" l="1"/>
  <c r="G38" s="1"/>
  <c r="C39" s="1"/>
  <c r="C58"/>
  <c r="G58" s="1"/>
  <c r="G61" s="1"/>
  <c r="G64"/>
  <c r="G65" s="1"/>
  <c r="G67" l="1"/>
</calcChain>
</file>

<file path=xl/sharedStrings.xml><?xml version="1.0" encoding="utf-8"?>
<sst xmlns="http://schemas.openxmlformats.org/spreadsheetml/2006/main" count="206" uniqueCount="150">
  <si>
    <t xml:space="preserve"> </t>
  </si>
  <si>
    <t xml:space="preserve">  ลบ.ม.</t>
  </si>
  <si>
    <t xml:space="preserve">  ม.</t>
  </si>
  <si>
    <t>กว้าง</t>
  </si>
  <si>
    <t>ยาว</t>
  </si>
  <si>
    <t xml:space="preserve">     เป็นเงิน</t>
  </si>
  <si>
    <t xml:space="preserve">  บาท</t>
  </si>
  <si>
    <t xml:space="preserve">  ไร่</t>
  </si>
  <si>
    <t xml:space="preserve">  บาท/ปี </t>
  </si>
  <si>
    <t>.</t>
  </si>
  <si>
    <t xml:space="preserve"> [ ] มี</t>
  </si>
  <si>
    <t xml:space="preserve">     หากมีราษฎรยินยอมแล้วหรือยัง</t>
  </si>
  <si>
    <t xml:space="preserve"> [ ] ยังไม่ยินยอม</t>
  </si>
  <si>
    <t xml:space="preserve">  ไร่ </t>
  </si>
  <si>
    <t>สูง</t>
  </si>
  <si>
    <t>ปี</t>
  </si>
  <si>
    <t>2. ที่ตั้งโครงการมีปัญหาเรื่องกรรมสิทธิ์ที่ดินหรือไม่</t>
  </si>
  <si>
    <t>ลึกเฉลี่ย</t>
  </si>
  <si>
    <t>จำนวน</t>
  </si>
  <si>
    <t>พื้นที่</t>
  </si>
  <si>
    <t>ต่อปี</t>
  </si>
  <si>
    <t>ครัวเรือน</t>
  </si>
  <si>
    <t xml:space="preserve">  คน  หรือ</t>
  </si>
  <si>
    <t xml:space="preserve"> ไร่</t>
  </si>
  <si>
    <t xml:space="preserve">1. ที่ตั้งโครงการ [  ] อยู่ในเขตป่าสงวนแห่งชาติ เป็นเนื้อที่ประมาณ  </t>
  </si>
  <si>
    <t>ขนาดคันดินเดิม</t>
  </si>
  <si>
    <t xml:space="preserve">      ขนาดคันดินเดิม</t>
  </si>
  <si>
    <t>ผลประโยชน์</t>
  </si>
  <si>
    <t>ข้อมูลทั่วไป</t>
  </si>
  <si>
    <t>ความลึกเฉลี่ย (เมตร)</t>
  </si>
  <si>
    <t>พื้นที่เพาะปลูก (ไร่)</t>
  </si>
  <si>
    <t xml:space="preserve">                - บันได คสล.</t>
  </si>
  <si>
    <t>อาคารบังคับน้ำเข้า-ออก (แห่ง)</t>
  </si>
  <si>
    <t>บันได คสล. (แห่ง)</t>
  </si>
  <si>
    <t xml:space="preserve">      อื่น ๆ - อาคารบังคับน้ำเข้า-ออก  </t>
  </si>
  <si>
    <t xml:space="preserve">     - กว้าง (เมตร)</t>
  </si>
  <si>
    <t xml:space="preserve">     - ยาว (เมตร)</t>
  </si>
  <si>
    <t xml:space="preserve">     - สูง (เมตร)</t>
  </si>
  <si>
    <t xml:space="preserve">     - N   (เมตร)</t>
  </si>
  <si>
    <t xml:space="preserve">     - E   (เมตร)</t>
  </si>
  <si>
    <t>กรอกข้อมูลในตารางนี้</t>
  </si>
  <si>
    <t>รูปถ่ายสภาพปัจจุบันของโครงการ</t>
  </si>
  <si>
    <t>B/C</t>
  </si>
  <si>
    <t xml:space="preserve"> [ ] ยินยอมแล้ว</t>
  </si>
  <si>
    <t>3. หน่วยงานรับผิดชอบพื้นที่โครงการ    ...................................................................................</t>
  </si>
  <si>
    <t>=</t>
  </si>
  <si>
    <t>แผนที่ 1:50000 แสดงตำแหน่งที่ตั้งโครงการ</t>
  </si>
  <si>
    <t>ผู้สำรวจ</t>
  </si>
  <si>
    <t xml:space="preserve"> [  ] ไม่มี</t>
  </si>
  <si>
    <t>วัน เดือน ปี ที่สำรวจ ........./...................../................</t>
  </si>
  <si>
    <t>……………….......………………..</t>
  </si>
  <si>
    <t>………………………........………..</t>
  </si>
  <si>
    <t>(                                                     )</t>
  </si>
  <si>
    <t xml:space="preserve">                          [  ] ไม่อยู่ในเขตป่าสงวนแห่งชาติ</t>
  </si>
  <si>
    <t xml:space="preserve">     งานดินขุดลอก</t>
  </si>
  <si>
    <t xml:space="preserve">      งานกำจัดวัชพืช</t>
  </si>
  <si>
    <t xml:space="preserve">      งานคันดินถม (ลาดคันดิน 1:2)</t>
  </si>
  <si>
    <t xml:space="preserve">      งานกำจัดวัชพืช  ปริมาณงาน</t>
  </si>
  <si>
    <t>รวมค่าลงทุน</t>
  </si>
  <si>
    <t>รวมค่าก่อสร้างโครงการ</t>
  </si>
  <si>
    <t xml:space="preserve">      อื่น ๆ (ระบุ) ........................................</t>
  </si>
  <si>
    <t xml:space="preserve">      ผลประโยชน์ (Benefit : B)</t>
  </si>
  <si>
    <t xml:space="preserve">           - เพาะปลูก</t>
  </si>
  <si>
    <t xml:space="preserve">           - อุปโภคบริโภค</t>
  </si>
  <si>
    <t xml:space="preserve">      ค่าลงทุน (Cost : C)</t>
  </si>
  <si>
    <t>รวมผลประโยชน์</t>
  </si>
  <si>
    <t xml:space="preserve">      งานก่อสร้างอาคารบังคับน้ำเข้า-ออก  </t>
  </si>
  <si>
    <t xml:space="preserve">      งานก่อสร้างบันได คสล.</t>
  </si>
  <si>
    <t>แนวทางการอนุรักษ์ฟื้นฟู</t>
  </si>
  <si>
    <t>งานดินขุดลอก</t>
  </si>
  <si>
    <t xml:space="preserve">     - พื้นที่ขุดลอก (ไร่)</t>
  </si>
  <si>
    <t>งานคันดินถม</t>
  </si>
  <si>
    <t>จำนวนประชากรรับประโยชน์ (คน)</t>
  </si>
  <si>
    <t>จำนวนครัวเรือนรับประโยชน์ (ครัวเรือน)</t>
  </si>
  <si>
    <t xml:space="preserve">     - หมู่บ้าน</t>
  </si>
  <si>
    <t xml:space="preserve">     - หมู่ที่</t>
  </si>
  <si>
    <t xml:space="preserve">     - ตำบล</t>
  </si>
  <si>
    <t xml:space="preserve">     - อำเภอ</t>
  </si>
  <si>
    <t xml:space="preserve">     - จังหวัด</t>
  </si>
  <si>
    <t>พื้นที่ลุ่มน้ำ</t>
  </si>
  <si>
    <t xml:space="preserve">     - ลุ่มน้ำหลัก</t>
  </si>
  <si>
    <t xml:space="preserve">     - ลุ่มน้ำสาขา</t>
  </si>
  <si>
    <t xml:space="preserve">     - โซน</t>
  </si>
  <si>
    <t xml:space="preserve">     - ระวาง </t>
  </si>
  <si>
    <t xml:space="preserve">พิกัด แผนที่ 1 : 50000 (UTM)     </t>
  </si>
  <si>
    <t xml:space="preserve">      เพื่อการเพาะปลูก         พื้นที่</t>
  </si>
  <si>
    <t xml:space="preserve">      เพื่ออุปโภค-บริโภค      จำนวน</t>
  </si>
  <si>
    <t xml:space="preserve">  แห่ง</t>
  </si>
  <si>
    <t>เป็นเงิน</t>
  </si>
  <si>
    <t xml:space="preserve">     - ความลึกเฉลี่ยตามแบบ (เมตร)</t>
  </si>
  <si>
    <t>งานกำจัดวัชพืช (ไร่)</t>
  </si>
  <si>
    <t xml:space="preserve">     การตรวจสอบปริมาณน้ำ  :</t>
  </si>
  <si>
    <t xml:space="preserve">      ปริมาณน้ำเก็บกัก</t>
  </si>
  <si>
    <t xml:space="preserve">           - รักษาระบบนิเวศและสัตว์น้ำ</t>
  </si>
  <si>
    <r>
      <t>หมายเหตุ</t>
    </r>
    <r>
      <rPr>
        <sz val="14"/>
        <rFont val="AngsanaUPC"/>
        <family val="1"/>
      </rPr>
      <t xml:space="preserve">  : ปริมาณความต้องการใช้น้ำรวมต้องไม่มากกว่าปริมาณน้ำเก็บกัก</t>
    </r>
  </si>
  <si>
    <t>ปริมาณความต้องการใช้น้ำรวม</t>
  </si>
  <si>
    <t xml:space="preserve">      แผนที่  1:50,000</t>
  </si>
  <si>
    <r>
      <rPr>
        <b/>
        <u/>
        <sz val="14"/>
        <rFont val="AngsanaUPC"/>
        <family val="1"/>
      </rPr>
      <t>ชื่อโครงการ</t>
    </r>
    <r>
      <rPr>
        <b/>
        <sz val="14"/>
        <rFont val="AngsanaUPC"/>
        <family val="1"/>
      </rPr>
      <t xml:space="preserve"> </t>
    </r>
  </si>
  <si>
    <t>ที่ตั้งโครงการ</t>
  </si>
  <si>
    <t xml:space="preserve">แนวทางการอนุรักษ์ฟื้นฟู </t>
  </si>
  <si>
    <r>
      <rPr>
        <b/>
        <u/>
        <sz val="14"/>
        <rFont val="AngsanaUPC"/>
        <family val="1"/>
      </rPr>
      <t xml:space="preserve">ความต้องการใช้น้ำ </t>
    </r>
    <r>
      <rPr>
        <b/>
        <sz val="14"/>
        <rFont val="AngsanaUPC"/>
        <family val="1"/>
      </rPr>
      <t xml:space="preserve"> </t>
    </r>
    <r>
      <rPr>
        <sz val="14"/>
        <rFont val="AngsanaUPC"/>
        <family val="1"/>
      </rPr>
      <t>(ภายในฤดูแล้ง 180 วัน)</t>
    </r>
  </si>
  <si>
    <t>ค่าก่อสร้างโครงการ</t>
  </si>
  <si>
    <t>การวิเคราะห์ความเหมาะสมเชิงเศรษฐศาสตร์</t>
  </si>
  <si>
    <t>อื่น ๆ</t>
  </si>
  <si>
    <t xml:space="preserve">      งานดินขุดลอก  ปริมาณงาน</t>
  </si>
  <si>
    <t xml:space="preserve">      งานคันดินถม  ปริมาณงาน</t>
  </si>
  <si>
    <t xml:space="preserve">      งานก่อสร้างอาคารบังคับน้ำเข้า-ออก</t>
  </si>
  <si>
    <t xml:space="preserve">      งานก่อสร้างบันได คสล.    </t>
  </si>
  <si>
    <t>ใช้น้ำ</t>
  </si>
  <si>
    <t xml:space="preserve">      มีน้ำเพื่อรักษาระบบนิเวศและเพาะพันธุ์สัตว์น้ำได้ตลอดปี </t>
  </si>
  <si>
    <t xml:space="preserve">      มีส่งน้ำให้แก่พื้นที่เพาะปลูก</t>
  </si>
  <si>
    <t xml:space="preserve">      มีน้ำสำหรับอุปโภคบริโภคของประชากร</t>
  </si>
  <si>
    <t>ตำแหน่ง................................................</t>
  </si>
  <si>
    <t>(                                                    )</t>
  </si>
  <si>
    <t xml:space="preserve">      อัตราส่วนผลประโยชน์ต่อค่าลงทุน (Benefit Cost Ratio: B/C)</t>
  </si>
  <si>
    <t>-  กรณีที่ปริมาณความต้องการใช้น้ำรวมมากกว่าปริมาณน้ำเก็บกัก โปรแกรมจะไม่คำนวณค่า B/C</t>
  </si>
  <si>
    <t xml:space="preserve">   ให้ผู้กรอกข้อมูลตรวจสอบปริมาณน้ำ โดยปรับลดพื้นที่เพาะปลูกให้น้อยลงจนกว่า</t>
  </si>
  <si>
    <t xml:space="preserve">   ปริมาณความต้องการใช้น้ำรวมไม่มากกว่าปริมาณน้ำเก็บกัก โปรแกรมจะคำนวณค่า B/C ให้</t>
  </si>
  <si>
    <t>คน ( 0.06 ลบ.ม./คน/วัน)</t>
  </si>
  <si>
    <t>ไร่ ( 800 ลบ.ม./ไร่)</t>
  </si>
  <si>
    <t xml:space="preserve">      เพื่อรักษาระบบนิเวศและเพาะพันธุ์สัตว์น้ำ ( 20% ของปริมาณน้ำเก็บกัก)    </t>
  </si>
  <si>
    <t>งานก่อสร้างอาคารบังคับน้ำเข้า-ออก (แห่ง)</t>
  </si>
  <si>
    <t>งานก่อสร้างบันได คสล. (แห่ง)</t>
  </si>
  <si>
    <t>ลบ.ม. ( 5 บาท/ลบ.ม.)</t>
  </si>
  <si>
    <t>ไร่ ( 1,500 บาท/ไร่)</t>
  </si>
  <si>
    <t>ลบ.ม. ( 1 บาท/ลบ.ม.)</t>
  </si>
  <si>
    <t>อัตราดอกเบี้ยร้อยละ ( i )</t>
  </si>
  <si>
    <t xml:space="preserve">      อายุโครงการ ( n )</t>
  </si>
  <si>
    <r>
      <t xml:space="preserve">           - ค่าก่อสร้างโครงการรายปี  ( [ i (1+i)</t>
    </r>
    <r>
      <rPr>
        <vertAlign val="superscript"/>
        <sz val="14"/>
        <rFont val="AngsanaUPC"/>
        <family val="1"/>
      </rPr>
      <t>n</t>
    </r>
    <r>
      <rPr>
        <sz val="14"/>
        <rFont val="AngsanaUPC"/>
        <family val="1"/>
      </rPr>
      <t>/(1+i)</t>
    </r>
    <r>
      <rPr>
        <vertAlign val="superscript"/>
        <sz val="14"/>
        <rFont val="AngsanaUPC"/>
        <family val="1"/>
      </rPr>
      <t>n</t>
    </r>
    <r>
      <rPr>
        <sz val="14"/>
        <rFont val="AngsanaUPC"/>
        <family val="1"/>
      </rPr>
      <t>-1 ] x ค่าก่อสร้างโครงการ)</t>
    </r>
  </si>
  <si>
    <t xml:space="preserve">           - ค่าซ่อมบำรุงรักษาโครงการรายปี ( 3% ของค่าก่อสร้าง) </t>
  </si>
  <si>
    <t xml:space="preserve"> ไร่ ( 80 ตัน/ไร่ ตันละ 50 บาท)</t>
  </si>
  <si>
    <t xml:space="preserve"> แห่ง ( 400,000 บาท/แห่ง)</t>
  </si>
  <si>
    <t xml:space="preserve"> แห่ง ( 100,000 บาท/แห่ง)</t>
  </si>
  <si>
    <t xml:space="preserve">               ผู้อำนวยการส่วนพัฒนาและฟื้นฟูแหล่งน้ำ</t>
  </si>
  <si>
    <t xml:space="preserve">           สำนักงานทรัพยากรน้ำภาค .........</t>
  </si>
  <si>
    <t xml:space="preserve">      ความเหมาะสมอื่น ๆ [  ] สังคม  [  ] การเมือง  [  ] ราษฎรจะมีรายได้เพิ่มขึ้น</t>
  </si>
  <si>
    <t>ปริมาณน้ำเก็บกักเพิ่มขึ้น</t>
  </si>
  <si>
    <t>รวมปริมาณน้ำเก็บกักทั้งสิ้น</t>
  </si>
  <si>
    <t xml:space="preserve">  ลบ.ม. ( 65 บาท/ลบ.ม.)</t>
  </si>
  <si>
    <t xml:space="preserve">  ลบ.ม. ( 40 บาท/ลบ.ม.)</t>
  </si>
  <si>
    <t>หนอง.... หรือ บึง......</t>
  </si>
  <si>
    <t>ชื่อแหล่งน้ำ</t>
  </si>
  <si>
    <t>ที่ตั้งแหล่งน้ำ</t>
  </si>
  <si>
    <t>ขนาดพื้นที่แหล่งน้ำ (ไร่)</t>
  </si>
  <si>
    <t>สภาพปัจจุบันของแหล่งน้ำ</t>
  </si>
  <si>
    <t>สภาพปัญหาของแหล่งน้ำ</t>
  </si>
  <si>
    <t>แบบฟอร์มการสำรวจความเหมาะสมเบื้องต้น โครงการอนุรักษ์ฟื้นฟูแหล่งน้ำ (ประเภทหนอง บึง)</t>
  </si>
  <si>
    <r>
      <rPr>
        <b/>
        <u/>
        <sz val="14"/>
        <rFont val="AngsanaUPC"/>
        <family val="1"/>
      </rPr>
      <t>สภาพปัจจุบันของแหล่งน้ำ</t>
    </r>
    <r>
      <rPr>
        <b/>
        <sz val="14"/>
        <rFont val="AngsanaUPC"/>
        <family val="1"/>
      </rPr>
      <t xml:space="preserve">  </t>
    </r>
  </si>
  <si>
    <t xml:space="preserve">      ชื่อแหล่งน้ำ   : </t>
  </si>
  <si>
    <t xml:space="preserve">      ขนาดพื้นที่แหล่งน้ำ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</si>
</sst>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General_)"/>
    <numFmt numFmtId="189" formatCode=";;;"/>
    <numFmt numFmtId="190" formatCode="_(* #,##0_);_(* \(#,##0\);_(* &quot;-&quot;??_);_(@_)"/>
  </numFmts>
  <fonts count="17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0"/>
      <color indexed="12"/>
      <name val="Courier"/>
      <family val="3"/>
    </font>
    <font>
      <sz val="14"/>
      <color indexed="12"/>
      <name val="BrowalliaUPC"/>
      <family val="1"/>
    </font>
    <font>
      <b/>
      <u/>
      <sz val="14"/>
      <name val="AngsanaUPC"/>
      <family val="1"/>
    </font>
    <font>
      <sz val="14"/>
      <color indexed="39"/>
      <name val="AngsanaUPC"/>
      <family val="1"/>
    </font>
    <font>
      <sz val="14"/>
      <color indexed="10"/>
      <name val="AngsanaUPC"/>
      <family val="1"/>
    </font>
    <font>
      <sz val="14"/>
      <name val="AngsanaUPC"/>
      <family val="1"/>
      <charset val="222"/>
    </font>
    <font>
      <sz val="8"/>
      <name val="AngsanaUPC"/>
      <family val="1"/>
    </font>
    <font>
      <b/>
      <sz val="14"/>
      <name val="AngsanaUPC"/>
      <family val="1"/>
      <charset val="222"/>
    </font>
    <font>
      <sz val="14"/>
      <color theme="0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</font>
    <font>
      <sz val="16"/>
      <name val="AngsanaUPC"/>
      <family val="1"/>
    </font>
    <font>
      <u/>
      <sz val="14"/>
      <name val="AngsanaUPC"/>
      <family val="1"/>
    </font>
    <font>
      <vertAlign val="superscript"/>
      <sz val="14"/>
      <name val="AngsanaUPC"/>
      <family val="1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89" fontId="0" fillId="0" borderId="0" xfId="0" applyNumberFormat="1" applyProtection="1"/>
    <xf numFmtId="189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fill"/>
    </xf>
    <xf numFmtId="189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fill"/>
      <protection locked="0"/>
    </xf>
    <xf numFmtId="188" fontId="0" fillId="0" borderId="0" xfId="0" applyNumberFormat="1" applyProtection="1"/>
    <xf numFmtId="39" fontId="4" fillId="2" borderId="0" xfId="0" applyNumberFormat="1" applyFont="1" applyFill="1" applyAlignmen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2" fontId="0" fillId="3" borderId="0" xfId="0" applyNumberFormat="1" applyFill="1"/>
    <xf numFmtId="37" fontId="4" fillId="2" borderId="0" xfId="0" applyNumberFormat="1" applyFont="1" applyFill="1" applyAlignment="1" applyProtection="1">
      <protection locked="0"/>
    </xf>
    <xf numFmtId="39" fontId="6" fillId="4" borderId="0" xfId="0" applyNumberFormat="1" applyFont="1" applyFill="1" applyProtection="1"/>
    <xf numFmtId="0" fontId="7" fillId="0" borderId="0" xfId="0" applyFont="1" applyAlignment="1" applyProtection="1">
      <alignment horizontal="left"/>
    </xf>
    <xf numFmtId="39" fontId="6" fillId="3" borderId="0" xfId="0" applyNumberFormat="1" applyFont="1" applyFill="1" applyProtection="1"/>
    <xf numFmtId="0" fontId="6" fillId="4" borderId="0" xfId="0" applyFont="1" applyFill="1" applyProtection="1">
      <protection locked="0"/>
    </xf>
    <xf numFmtId="0" fontId="0" fillId="4" borderId="0" xfId="0" applyFill="1"/>
    <xf numFmtId="189" fontId="0" fillId="3" borderId="0" xfId="0" applyNumberFormat="1" applyFill="1" applyProtection="1"/>
    <xf numFmtId="37" fontId="0" fillId="3" borderId="0" xfId="0" applyNumberFormat="1" applyFill="1" applyProtection="1"/>
    <xf numFmtId="39" fontId="4" fillId="2" borderId="0" xfId="0" quotePrefix="1" applyNumberFormat="1" applyFont="1" applyFill="1" applyAlignment="1" applyProtection="1">
      <protection locked="0"/>
    </xf>
    <xf numFmtId="37" fontId="4" fillId="2" borderId="0" xfId="0" applyNumberFormat="1" applyFont="1" applyFill="1" applyAlignment="1" applyProtection="1">
      <alignment horizontal="right"/>
      <protection locked="0"/>
    </xf>
    <xf numFmtId="190" fontId="4" fillId="2" borderId="0" xfId="1" applyNumberFormat="1" applyFont="1" applyFill="1" applyAlignment="1" applyProtection="1">
      <protection locked="0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1" fillId="0" borderId="6" xfId="0" applyFont="1" applyBorder="1" applyAlignment="1" applyProtection="1">
      <alignment horizontal="left"/>
    </xf>
    <xf numFmtId="0" fontId="0" fillId="0" borderId="0" xfId="0" applyBorder="1" applyProtection="1"/>
    <xf numFmtId="0" fontId="8" fillId="0" borderId="6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8" xfId="0" applyBorder="1"/>
    <xf numFmtId="0" fontId="0" fillId="0" borderId="0" xfId="0" applyFont="1" applyFill="1" applyBorder="1" applyAlignment="1" applyProtection="1">
      <alignment horizontal="left"/>
    </xf>
    <xf numFmtId="0" fontId="8" fillId="0" borderId="0" xfId="0" applyFont="1" applyBorder="1"/>
    <xf numFmtId="0" fontId="11" fillId="0" borderId="0" xfId="0" quotePrefix="1" applyFont="1" applyBorder="1" applyAlignment="1" applyProtection="1">
      <alignment horizontal="right"/>
    </xf>
    <xf numFmtId="0" fontId="12" fillId="0" borderId="0" xfId="0" applyFont="1" applyBorder="1" applyProtection="1"/>
    <xf numFmtId="0" fontId="0" fillId="0" borderId="7" xfId="0" applyBorder="1"/>
    <xf numFmtId="0" fontId="1" fillId="0" borderId="3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left"/>
    </xf>
    <xf numFmtId="0" fontId="0" fillId="0" borderId="0" xfId="0" applyBorder="1" applyAlignment="1">
      <alignment horizontal="right"/>
    </xf>
    <xf numFmtId="0" fontId="12" fillId="0" borderId="0" xfId="0" applyFont="1" applyBorder="1"/>
    <xf numFmtId="0" fontId="0" fillId="0" borderId="7" xfId="0" applyBorder="1" applyAlignment="1" applyProtection="1">
      <alignment horizontal="left"/>
    </xf>
    <xf numFmtId="0" fontId="0" fillId="0" borderId="1" xfId="0" applyBorder="1" applyProtection="1"/>
    <xf numFmtId="0" fontId="0" fillId="0" borderId="6" xfId="0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0" fillId="0" borderId="6" xfId="0" applyBorder="1"/>
    <xf numFmtId="37" fontId="0" fillId="0" borderId="5" xfId="0" applyNumberFormat="1" applyBorder="1"/>
    <xf numFmtId="0" fontId="8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37" fontId="0" fillId="0" borderId="1" xfId="0" applyNumberFormat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fill"/>
    </xf>
    <xf numFmtId="39" fontId="12" fillId="0" borderId="0" xfId="0" applyNumberFormat="1" applyFont="1" applyBorder="1" applyProtection="1"/>
    <xf numFmtId="0" fontId="12" fillId="0" borderId="0" xfId="0" applyFont="1"/>
    <xf numFmtId="37" fontId="0" fillId="0" borderId="0" xfId="0" applyNumberFormat="1" applyBorder="1" applyAlignment="1" applyProtection="1">
      <alignment horizontal="center"/>
    </xf>
    <xf numFmtId="3" fontId="0" fillId="0" borderId="0" xfId="0" applyNumberFormat="1" applyBorder="1" applyAlignment="1">
      <alignment horizontal="center"/>
    </xf>
    <xf numFmtId="39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3" fontId="8" fillId="0" borderId="0" xfId="0" quotePrefix="1" applyNumberFormat="1" applyFont="1" applyBorder="1" applyAlignment="1" applyProtection="1">
      <alignment horizontal="center"/>
    </xf>
    <xf numFmtId="39" fontId="0" fillId="0" borderId="0" xfId="0" applyNumberFormat="1" applyFill="1" applyBorder="1" applyAlignment="1" applyProtection="1">
      <alignment horizontal="center"/>
    </xf>
    <xf numFmtId="37" fontId="0" fillId="0" borderId="0" xfId="0" applyNumberFormat="1" applyBorder="1" applyAlignment="1" applyProtection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6" borderId="10" xfId="0" applyFont="1" applyFill="1" applyBorder="1" applyAlignment="1" applyProtection="1">
      <alignment horizontal="center"/>
    </xf>
    <xf numFmtId="0" fontId="12" fillId="0" borderId="12" xfId="0" applyFont="1" applyBorder="1"/>
    <xf numFmtId="0" fontId="12" fillId="0" borderId="14" xfId="0" applyFont="1" applyBorder="1" applyAlignment="1">
      <alignment horizontal="left"/>
    </xf>
    <xf numFmtId="0" fontId="12" fillId="0" borderId="14" xfId="0" applyFont="1" applyBorder="1"/>
    <xf numFmtId="0" fontId="12" fillId="0" borderId="16" xfId="0" applyFont="1" applyBorder="1"/>
    <xf numFmtId="0" fontId="8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39" fontId="0" fillId="0" borderId="0" xfId="0" applyNumberFormat="1" applyBorder="1"/>
    <xf numFmtId="3" fontId="0" fillId="0" borderId="0" xfId="0" applyNumberFormat="1" applyBorder="1"/>
    <xf numFmtId="0" fontId="8" fillId="0" borderId="6" xfId="0" applyFont="1" applyBorder="1" applyAlignment="1">
      <alignment horizontal="left"/>
    </xf>
    <xf numFmtId="0" fontId="8" fillId="0" borderId="0" xfId="0" applyFont="1" applyBorder="1" applyAlignment="1" applyProtection="1"/>
    <xf numFmtId="0" fontId="0" fillId="0" borderId="0" xfId="0" applyBorder="1" applyAlignment="1" applyProtection="1"/>
    <xf numFmtId="0" fontId="13" fillId="0" borderId="6" xfId="0" applyFont="1" applyBorder="1" applyAlignment="1" applyProtection="1">
      <alignment horizontal="left"/>
    </xf>
    <xf numFmtId="0" fontId="12" fillId="0" borderId="0" xfId="0" applyFont="1" applyBorder="1" applyAlignment="1" applyProtection="1"/>
    <xf numFmtId="0" fontId="12" fillId="0" borderId="6" xfId="0" applyFont="1" applyBorder="1"/>
    <xf numFmtId="37" fontId="12" fillId="0" borderId="0" xfId="0" applyNumberFormat="1" applyFont="1" applyBorder="1" applyProtection="1"/>
    <xf numFmtId="0" fontId="8" fillId="0" borderId="6" xfId="0" applyFont="1" applyBorder="1"/>
    <xf numFmtId="0" fontId="13" fillId="0" borderId="9" xfId="0" applyFont="1" applyBorder="1" applyAlignment="1" applyProtection="1">
      <alignment horizontal="right"/>
    </xf>
    <xf numFmtId="0" fontId="12" fillId="0" borderId="0" xfId="0" applyFont="1" applyBorder="1" applyAlignment="1">
      <alignment horizontal="right"/>
    </xf>
    <xf numFmtId="37" fontId="0" fillId="0" borderId="0" xfId="0" applyNumberFormat="1" applyBorder="1" applyAlignment="1">
      <alignment horizontal="center"/>
    </xf>
    <xf numFmtId="3" fontId="0" fillId="0" borderId="0" xfId="1" applyNumberFormat="1" applyFont="1" applyAlignment="1">
      <alignment horizontal="right"/>
    </xf>
    <xf numFmtId="0" fontId="2" fillId="0" borderId="14" xfId="0" applyFont="1" applyBorder="1"/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0" xfId="0" applyFont="1" applyBorder="1" applyAlignment="1" applyProtection="1">
      <alignment horizontal="right"/>
    </xf>
    <xf numFmtId="0" fontId="1" fillId="0" borderId="6" xfId="0" applyFont="1" applyBorder="1"/>
    <xf numFmtId="0" fontId="2" fillId="0" borderId="0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0" xfId="0" applyFont="1"/>
    <xf numFmtId="0" fontId="0" fillId="0" borderId="11" xfId="0" applyBorder="1" applyAlignment="1" applyProtection="1">
      <alignment horizontal="left"/>
    </xf>
    <xf numFmtId="39" fontId="13" fillId="6" borderId="10" xfId="0" applyNumberFormat="1" applyFont="1" applyFill="1" applyBorder="1" applyAlignment="1" applyProtection="1">
      <alignment horizontal="center"/>
    </xf>
    <xf numFmtId="0" fontId="15" fillId="0" borderId="0" xfId="0" applyFont="1"/>
    <xf numFmtId="0" fontId="2" fillId="0" borderId="0" xfId="0" quotePrefix="1" applyFont="1"/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3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/>
    <xf numFmtId="0" fontId="1" fillId="0" borderId="6" xfId="0" applyFont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/>
    <xf numFmtId="0" fontId="12" fillId="0" borderId="14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</xf>
    <xf numFmtId="0" fontId="12" fillId="0" borderId="14" xfId="0" applyFont="1" applyBorder="1" applyProtection="1"/>
    <xf numFmtId="0" fontId="12" fillId="0" borderId="16" xfId="0" applyFont="1" applyBorder="1" applyProtection="1"/>
    <xf numFmtId="0" fontId="2" fillId="0" borderId="13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2" fillId="0" borderId="6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4" fillId="0" borderId="0" xfId="0" applyFont="1" applyBorder="1" applyAlignment="1" applyProtection="1">
      <protection locked="0"/>
    </xf>
    <xf numFmtId="0" fontId="0" fillId="0" borderId="0" xfId="0" applyProtection="1">
      <protection locked="0"/>
    </xf>
    <xf numFmtId="0" fontId="14" fillId="0" borderId="5" xfId="0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5" xfId="0" applyNumberFormat="1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 applyProtection="1">
      <alignment horizontal="center"/>
      <protection locked="0"/>
    </xf>
    <xf numFmtId="3" fontId="2" fillId="0" borderId="13" xfId="0" applyNumberFormat="1" applyFont="1" applyBorder="1" applyAlignment="1" applyProtection="1">
      <alignment horizontal="center"/>
      <protection locked="0"/>
    </xf>
    <xf numFmtId="3" fontId="2" fillId="0" borderId="17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2" xfId="0" applyFont="1" applyBorder="1" applyProtection="1"/>
    <xf numFmtId="0" fontId="2" fillId="0" borderId="12" xfId="0" applyFont="1" applyBorder="1"/>
    <xf numFmtId="0" fontId="0" fillId="0" borderId="2" xfId="0" applyBorder="1"/>
    <xf numFmtId="0" fontId="0" fillId="0" borderId="4" xfId="0" applyBorder="1"/>
    <xf numFmtId="0" fontId="1" fillId="5" borderId="6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49" fontId="2" fillId="0" borderId="20" xfId="0" applyNumberFormat="1" applyFont="1" applyBorder="1" applyAlignment="1" applyProtection="1">
      <alignment horizontal="left"/>
      <protection locked="0"/>
    </xf>
    <xf numFmtId="49" fontId="2" fillId="0" borderId="15" xfId="0" applyNumberFormat="1" applyFont="1" applyBorder="1" applyAlignment="1" applyProtection="1">
      <alignment horizontal="left"/>
      <protection locked="0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2" fillId="0" borderId="19" xfId="0" applyNumberFormat="1" applyFont="1" applyBorder="1" applyAlignment="1" applyProtection="1">
      <alignment horizontal="left"/>
      <protection locked="0"/>
    </xf>
    <xf numFmtId="49" fontId="2" fillId="0" borderId="13" xfId="0" applyNumberFormat="1" applyFont="1" applyBorder="1" applyAlignment="1" applyProtection="1">
      <alignment horizontal="left"/>
      <protection locked="0"/>
    </xf>
    <xf numFmtId="49" fontId="12" fillId="0" borderId="15" xfId="0" applyNumberFormat="1" applyFont="1" applyBorder="1" applyAlignment="1" applyProtection="1">
      <alignment horizontal="left"/>
      <protection locked="0"/>
    </xf>
    <xf numFmtId="0" fontId="13" fillId="5" borderId="0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0" fillId="5" borderId="9" xfId="0" applyFont="1" applyFill="1" applyBorder="1" applyAlignment="1" applyProtection="1">
      <alignment horizontal="center"/>
      <protection locked="0"/>
    </xf>
    <xf numFmtId="0" fontId="10" fillId="5" borderId="10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re-fe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1760220</xdr:colOff>
      <xdr:row>48</xdr:row>
      <xdr:rowOff>76200</xdr:rowOff>
    </xdr:from>
    <xdr:to>
      <xdr:col>4</xdr:col>
      <xdr:colOff>419100</xdr:colOff>
      <xdr:row>49</xdr:row>
      <xdr:rowOff>190500</xdr:rowOff>
    </xdr:to>
    <xdr:sp macro="" textlink="">
      <xdr:nvSpPr>
        <xdr:cNvPr id="2" name="สี่เหลี่ยมมุมมน 1">
          <a:hlinkClick xmlns:r="http://schemas.openxmlformats.org/officeDocument/2006/relationships" r:id="rId1"/>
        </xdr:cNvPr>
        <xdr:cNvSpPr/>
      </xdr:nvSpPr>
      <xdr:spPr>
        <a:xfrm>
          <a:off x="4434840" y="12192000"/>
          <a:ext cx="1341120" cy="365760"/>
        </a:xfrm>
        <a:prstGeom prst="roundRect">
          <a:avLst/>
        </a:prstGeom>
        <a:solidFill>
          <a:srgbClr val="00B050"/>
        </a:solidFill>
        <a:ln>
          <a:solidFill>
            <a:schemeClr val="tx2">
              <a:lumMod val="40000"/>
              <a:lumOff val="60000"/>
            </a:schemeClr>
          </a:solidFill>
        </a:ln>
        <a:scene3d>
          <a:camera prst="orthographicFront"/>
          <a:lightRig rig="chilly" dir="t"/>
        </a:scene3d>
        <a:sp3d>
          <a:bevelT prst="relaxedInset"/>
          <a:bevelB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ไปหน้าแบบฟอร์มฯ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46" zoomScaleSheetLayoutView="6" workbookViewId="0"/>
  </sheetViews>
  <sheetFormatPr defaultRowHeight="19.8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sqref="A1:C1"/>
    </sheetView>
  </sheetViews>
  <sheetFormatPr defaultRowHeight="19.8"/>
  <cols>
    <col min="1" max="1" width="7.5" style="11" customWidth="1"/>
    <col min="2" max="2" width="36.375" customWidth="1"/>
    <col min="3" max="3" width="35" customWidth="1"/>
    <col min="5" max="5" width="9" customWidth="1"/>
  </cols>
  <sheetData>
    <row r="1" spans="1:3" ht="20.399999999999999">
      <c r="A1" s="154" t="s">
        <v>40</v>
      </c>
      <c r="B1" s="154"/>
      <c r="C1" s="154"/>
    </row>
    <row r="2" spans="1:3" ht="20.399999999999999">
      <c r="A2" s="155" t="s">
        <v>28</v>
      </c>
      <c r="B2" s="156"/>
      <c r="C2" s="157"/>
    </row>
    <row r="3" spans="1:3">
      <c r="A3" s="101">
        <v>1</v>
      </c>
      <c r="B3" s="147" t="s">
        <v>141</v>
      </c>
      <c r="C3" s="116" t="s">
        <v>140</v>
      </c>
    </row>
    <row r="4" spans="1:3">
      <c r="A4" s="102">
        <v>2</v>
      </c>
      <c r="B4" s="147" t="s">
        <v>142</v>
      </c>
      <c r="C4" s="116"/>
    </row>
    <row r="5" spans="1:3">
      <c r="A5" s="102"/>
      <c r="B5" s="112" t="s">
        <v>74</v>
      </c>
      <c r="C5" s="117"/>
    </row>
    <row r="6" spans="1:3">
      <c r="A6" s="102"/>
      <c r="B6" s="112" t="s">
        <v>75</v>
      </c>
      <c r="C6" s="117"/>
    </row>
    <row r="7" spans="1:3">
      <c r="A7" s="102"/>
      <c r="B7" s="112" t="s">
        <v>76</v>
      </c>
      <c r="C7" s="117"/>
    </row>
    <row r="8" spans="1:3">
      <c r="A8" s="102"/>
      <c r="B8" s="112" t="s">
        <v>77</v>
      </c>
      <c r="C8" s="117"/>
    </row>
    <row r="9" spans="1:3">
      <c r="A9" s="102"/>
      <c r="B9" s="112" t="s">
        <v>78</v>
      </c>
      <c r="C9" s="117"/>
    </row>
    <row r="10" spans="1:3">
      <c r="A10" s="102">
        <v>3</v>
      </c>
      <c r="B10" s="112" t="s">
        <v>84</v>
      </c>
      <c r="C10" s="117"/>
    </row>
    <row r="11" spans="1:3">
      <c r="A11" s="102"/>
      <c r="B11" s="112" t="s">
        <v>38</v>
      </c>
      <c r="C11" s="117"/>
    </row>
    <row r="12" spans="1:3">
      <c r="A12" s="102"/>
      <c r="B12" s="112" t="s">
        <v>39</v>
      </c>
      <c r="C12" s="117"/>
    </row>
    <row r="13" spans="1:3">
      <c r="A13" s="102"/>
      <c r="B13" s="112" t="s">
        <v>82</v>
      </c>
      <c r="C13" s="117"/>
    </row>
    <row r="14" spans="1:3">
      <c r="A14" s="102"/>
      <c r="B14" s="113" t="s">
        <v>83</v>
      </c>
      <c r="C14" s="146"/>
    </row>
    <row r="15" spans="1:3">
      <c r="A15" s="102">
        <v>4</v>
      </c>
      <c r="B15" s="112" t="s">
        <v>79</v>
      </c>
      <c r="C15" s="117"/>
    </row>
    <row r="16" spans="1:3">
      <c r="A16" s="102"/>
      <c r="B16" s="114" t="s">
        <v>80</v>
      </c>
      <c r="C16" s="117"/>
    </row>
    <row r="17" spans="1:3">
      <c r="A17" s="99"/>
      <c r="B17" s="115" t="s">
        <v>81</v>
      </c>
      <c r="C17" s="118"/>
    </row>
    <row r="18" spans="1:3" ht="20.399999999999999">
      <c r="A18" s="151" t="s">
        <v>144</v>
      </c>
      <c r="B18" s="152"/>
      <c r="C18" s="153"/>
    </row>
    <row r="19" spans="1:3">
      <c r="A19" s="101">
        <v>1</v>
      </c>
      <c r="B19" s="148" t="s">
        <v>143</v>
      </c>
      <c r="C19" s="141"/>
    </row>
    <row r="20" spans="1:3">
      <c r="A20" s="102">
        <v>2</v>
      </c>
      <c r="B20" s="69" t="s">
        <v>29</v>
      </c>
      <c r="C20" s="142"/>
    </row>
    <row r="21" spans="1:3">
      <c r="A21" s="102">
        <v>3</v>
      </c>
      <c r="B21" s="68" t="s">
        <v>25</v>
      </c>
      <c r="C21" s="142"/>
    </row>
    <row r="22" spans="1:3">
      <c r="A22" s="102"/>
      <c r="B22" s="68" t="s">
        <v>35</v>
      </c>
      <c r="C22" s="142"/>
    </row>
    <row r="23" spans="1:3">
      <c r="A23" s="102"/>
      <c r="B23" s="68" t="s">
        <v>36</v>
      </c>
      <c r="C23" s="142"/>
    </row>
    <row r="24" spans="1:3">
      <c r="A24" s="102"/>
      <c r="B24" s="68" t="s">
        <v>37</v>
      </c>
      <c r="C24" s="142"/>
    </row>
    <row r="25" spans="1:3">
      <c r="A25" s="102">
        <v>4</v>
      </c>
      <c r="B25" s="69" t="s">
        <v>32</v>
      </c>
      <c r="C25" s="143"/>
    </row>
    <row r="26" spans="1:3">
      <c r="A26" s="100">
        <v>5</v>
      </c>
      <c r="B26" s="70" t="s">
        <v>33</v>
      </c>
      <c r="C26" s="145"/>
    </row>
    <row r="27" spans="1:3" ht="20.399999999999999">
      <c r="A27" s="151" t="s">
        <v>68</v>
      </c>
      <c r="B27" s="165"/>
      <c r="C27" s="166"/>
    </row>
    <row r="28" spans="1:3">
      <c r="A28" s="101">
        <v>1</v>
      </c>
      <c r="B28" s="67" t="s">
        <v>69</v>
      </c>
      <c r="C28" s="141"/>
    </row>
    <row r="29" spans="1:3">
      <c r="A29" s="102"/>
      <c r="B29" s="68" t="s">
        <v>70</v>
      </c>
      <c r="C29" s="141"/>
    </row>
    <row r="30" spans="1:3">
      <c r="A30" s="102"/>
      <c r="B30" s="87" t="s">
        <v>89</v>
      </c>
      <c r="C30" s="142"/>
    </row>
    <row r="31" spans="1:3">
      <c r="A31" s="102">
        <v>2</v>
      </c>
      <c r="B31" s="89" t="s">
        <v>71</v>
      </c>
      <c r="C31" s="143"/>
    </row>
    <row r="32" spans="1:3">
      <c r="A32" s="102"/>
      <c r="B32" s="68" t="s">
        <v>35</v>
      </c>
      <c r="C32" s="142"/>
    </row>
    <row r="33" spans="1:3">
      <c r="A33" s="102"/>
      <c r="B33" s="68" t="s">
        <v>36</v>
      </c>
      <c r="C33" s="142"/>
    </row>
    <row r="34" spans="1:3">
      <c r="A34" s="102"/>
      <c r="B34" s="68" t="s">
        <v>37</v>
      </c>
      <c r="C34" s="142"/>
    </row>
    <row r="35" spans="1:3">
      <c r="A35" s="102">
        <v>3</v>
      </c>
      <c r="B35" s="89" t="s">
        <v>90</v>
      </c>
      <c r="C35" s="142"/>
    </row>
    <row r="36" spans="1:3">
      <c r="A36" s="102">
        <v>4</v>
      </c>
      <c r="B36" s="87" t="s">
        <v>121</v>
      </c>
      <c r="C36" s="143"/>
    </row>
    <row r="37" spans="1:3">
      <c r="A37" s="102">
        <v>5</v>
      </c>
      <c r="B37" s="87" t="s">
        <v>122</v>
      </c>
      <c r="C37" s="143"/>
    </row>
    <row r="38" spans="1:3" ht="20.399999999999999">
      <c r="A38" s="151" t="s">
        <v>27</v>
      </c>
      <c r="B38" s="165"/>
      <c r="C38" s="166"/>
    </row>
    <row r="39" spans="1:3">
      <c r="A39" s="101">
        <v>1</v>
      </c>
      <c r="B39" s="67" t="s">
        <v>30</v>
      </c>
      <c r="C39" s="144"/>
    </row>
    <row r="40" spans="1:3">
      <c r="A40" s="102">
        <v>2</v>
      </c>
      <c r="B40" s="69" t="s">
        <v>72</v>
      </c>
      <c r="C40" s="143"/>
    </row>
    <row r="41" spans="1:3">
      <c r="A41" s="100">
        <v>3</v>
      </c>
      <c r="B41" s="70" t="s">
        <v>73</v>
      </c>
      <c r="C41" s="145"/>
    </row>
    <row r="42" spans="1:3" ht="20.399999999999999">
      <c r="A42" s="151" t="s">
        <v>145</v>
      </c>
      <c r="B42" s="152"/>
      <c r="C42" s="153"/>
    </row>
    <row r="43" spans="1:3">
      <c r="A43" s="139">
        <v>1</v>
      </c>
      <c r="B43" s="162"/>
      <c r="C43" s="163"/>
    </row>
    <row r="44" spans="1:3">
      <c r="A44" s="140">
        <v>2</v>
      </c>
      <c r="B44" s="158"/>
      <c r="C44" s="159"/>
    </row>
    <row r="45" spans="1:3">
      <c r="A45" s="140">
        <v>3</v>
      </c>
      <c r="B45" s="158"/>
      <c r="C45" s="159"/>
    </row>
    <row r="46" spans="1:3">
      <c r="A46" s="140">
        <v>4</v>
      </c>
      <c r="B46" s="158"/>
      <c r="C46" s="159"/>
    </row>
    <row r="47" spans="1:3">
      <c r="A47" s="140">
        <v>5</v>
      </c>
      <c r="B47" s="158"/>
      <c r="C47" s="164"/>
    </row>
    <row r="48" spans="1:3">
      <c r="A48" s="99"/>
      <c r="B48" s="160"/>
      <c r="C48" s="161"/>
    </row>
    <row r="50" spans="1:2">
      <c r="A50" s="97" t="s">
        <v>94</v>
      </c>
    </row>
    <row r="51" spans="1:2">
      <c r="B51" s="98" t="s">
        <v>115</v>
      </c>
    </row>
    <row r="52" spans="1:2">
      <c r="B52" s="94" t="s">
        <v>116</v>
      </c>
    </row>
    <row r="53" spans="1:2">
      <c r="B53" t="s">
        <v>117</v>
      </c>
    </row>
  </sheetData>
  <sheetProtection password="CC15" sheet="1" objects="1" scenarios="1"/>
  <mergeCells count="12">
    <mergeCell ref="A42:C42"/>
    <mergeCell ref="A1:C1"/>
    <mergeCell ref="A2:C2"/>
    <mergeCell ref="B46:C46"/>
    <mergeCell ref="B48:C48"/>
    <mergeCell ref="B43:C43"/>
    <mergeCell ref="B44:C44"/>
    <mergeCell ref="B45:C45"/>
    <mergeCell ref="B47:C47"/>
    <mergeCell ref="A18:C18"/>
    <mergeCell ref="A27:C27"/>
    <mergeCell ref="A38:C38"/>
  </mergeCells>
  <printOptions horizontalCentered="1"/>
  <pageMargins left="0.70866141732283472" right="0.70866141732283472" top="0.59055118110236227" bottom="0.78740157480314965" header="0.35433070866141736" footer="0.669291338582677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31"/>
  <sheetViews>
    <sheetView showGridLines="0" view="pageBreakPreview" zoomScaleSheetLayoutView="100" workbookViewId="0">
      <selection sqref="A1:I1"/>
    </sheetView>
  </sheetViews>
  <sheetFormatPr defaultRowHeight="19.8"/>
  <cols>
    <col min="1" max="1" width="15.375" customWidth="1"/>
    <col min="2" max="2" width="17.625" customWidth="1"/>
    <col min="3" max="3" width="11.375" customWidth="1"/>
    <col min="4" max="4" width="11.375" bestFit="1" customWidth="1"/>
    <col min="5" max="5" width="13.875" customWidth="1"/>
    <col min="6" max="6" width="9.375" customWidth="1"/>
    <col min="7" max="7" width="12.875" customWidth="1"/>
    <col min="9" max="9" width="5.625" customWidth="1"/>
    <col min="12" max="12" width="13.125" customWidth="1"/>
    <col min="14" max="14" width="15.125" customWidth="1"/>
    <col min="21" max="21" width="10.125" customWidth="1"/>
    <col min="22" max="22" width="11.375" customWidth="1"/>
  </cols>
  <sheetData>
    <row r="1" spans="1:26" ht="20.399999999999999">
      <c r="A1" s="173" t="s">
        <v>146</v>
      </c>
      <c r="B1" s="174"/>
      <c r="C1" s="174"/>
      <c r="D1" s="174"/>
      <c r="E1" s="174"/>
      <c r="F1" s="174"/>
      <c r="G1" s="174"/>
      <c r="H1" s="174"/>
      <c r="I1" s="175"/>
      <c r="K1" s="5"/>
      <c r="L1" s="5"/>
      <c r="M1" s="5"/>
      <c r="N1" s="10"/>
      <c r="O1" s="5"/>
      <c r="S1" s="5"/>
      <c r="V1" s="3"/>
      <c r="W1" s="3"/>
      <c r="X1" s="7"/>
      <c r="Y1" s="3"/>
      <c r="Z1" s="4"/>
    </row>
    <row r="2" spans="1:26" ht="15.75" customHeight="1">
      <c r="A2" s="14"/>
      <c r="B2" s="149"/>
      <c r="C2" s="149"/>
      <c r="D2" s="149"/>
      <c r="E2" s="149"/>
      <c r="F2" s="149"/>
      <c r="G2" s="149"/>
      <c r="H2" s="149"/>
      <c r="I2" s="150"/>
      <c r="K2" s="5"/>
      <c r="L2" s="5"/>
      <c r="M2" s="5"/>
      <c r="N2" s="26"/>
      <c r="O2" s="5"/>
      <c r="R2" s="5"/>
      <c r="S2" s="6"/>
      <c r="T2" s="6"/>
      <c r="V2" s="3"/>
      <c r="W2" s="3"/>
      <c r="X2" s="7"/>
      <c r="Y2" s="3"/>
      <c r="Z2" s="4"/>
    </row>
    <row r="3" spans="1:26" ht="20.399999999999999">
      <c r="A3" s="30" t="s">
        <v>97</v>
      </c>
      <c r="B3" s="38" t="str">
        <f>"อนุรักษ์ฟื้นฟูแหล่งน้ำ"&amp;'input data'!C3</f>
        <v>อนุรักษ์ฟื้นฟูแหล่งน้ำหนอง.... หรือ บึง......</v>
      </c>
      <c r="C3" s="13"/>
      <c r="D3" s="13"/>
      <c r="E3" s="13"/>
      <c r="F3" s="13"/>
      <c r="G3" s="13"/>
      <c r="H3" s="13"/>
      <c r="I3" s="15"/>
      <c r="K3" s="5"/>
      <c r="L3" s="5"/>
      <c r="M3" s="5"/>
      <c r="N3" s="10"/>
      <c r="O3" s="5"/>
      <c r="R3" s="5"/>
      <c r="S3" s="5"/>
      <c r="U3" s="5"/>
      <c r="V3" s="22"/>
      <c r="W3" s="3"/>
      <c r="X3" s="7"/>
      <c r="Y3" s="3"/>
      <c r="Z3" s="4"/>
    </row>
    <row r="4" spans="1:26" ht="21" customHeight="1">
      <c r="A4" s="39"/>
      <c r="B4" s="12"/>
      <c r="C4" s="12"/>
      <c r="D4" s="12"/>
      <c r="E4" s="12"/>
      <c r="F4" s="12"/>
      <c r="G4" s="12"/>
      <c r="H4" s="12"/>
      <c r="I4" s="34"/>
      <c r="K4" s="5"/>
      <c r="L4" s="5"/>
      <c r="M4" s="5"/>
      <c r="N4" s="10"/>
      <c r="O4" s="5"/>
      <c r="R4" s="5"/>
      <c r="S4" s="5"/>
      <c r="U4" s="5"/>
      <c r="V4" s="3"/>
      <c r="W4" s="3"/>
      <c r="X4" s="7"/>
      <c r="Y4" s="3"/>
      <c r="Z4" s="4"/>
    </row>
    <row r="5" spans="1:26" ht="19.8" customHeight="1">
      <c r="A5" s="103" t="s">
        <v>98</v>
      </c>
      <c r="B5" s="149"/>
      <c r="C5" s="149"/>
      <c r="D5" s="149"/>
      <c r="E5" s="149"/>
      <c r="F5" s="149"/>
      <c r="G5" s="149"/>
      <c r="H5" s="149"/>
      <c r="I5" s="150"/>
      <c r="K5" s="5"/>
      <c r="L5" s="5"/>
      <c r="M5" s="5"/>
      <c r="N5" s="10"/>
      <c r="O5" s="5"/>
      <c r="R5" s="5"/>
      <c r="S5" s="5"/>
      <c r="U5" s="5"/>
      <c r="V5" s="3"/>
      <c r="W5" s="3"/>
      <c r="X5" s="7"/>
      <c r="Y5" s="3"/>
      <c r="Z5" s="4"/>
    </row>
    <row r="6" spans="1:26" ht="19.8" customHeight="1">
      <c r="A6" s="32" t="str">
        <f>"      หมู่บ้าน  "&amp;'input data'!C5</f>
        <v xml:space="preserve">      หมู่บ้าน  </v>
      </c>
      <c r="B6" s="31"/>
      <c r="C6" s="71" t="str">
        <f>"หมู่ที่  "&amp;'input data'!C6</f>
        <v xml:space="preserve">หมู่ที่  </v>
      </c>
      <c r="E6" s="71" t="str">
        <f>"ตำบล  "&amp;'input data'!C7</f>
        <v xml:space="preserve">ตำบล  </v>
      </c>
      <c r="F6" s="31"/>
      <c r="I6" s="33" t="s">
        <v>0</v>
      </c>
      <c r="K6" s="5"/>
      <c r="L6" s="5"/>
      <c r="M6" s="5"/>
      <c r="N6" s="10"/>
      <c r="O6" s="5"/>
      <c r="R6" s="5"/>
      <c r="S6" s="6"/>
      <c r="T6" s="6"/>
      <c r="U6" s="19"/>
      <c r="V6" s="3"/>
      <c r="W6" s="3"/>
      <c r="X6" s="7"/>
      <c r="Y6" s="3"/>
      <c r="Z6" s="4"/>
    </row>
    <row r="7" spans="1:26" ht="19.8" customHeight="1">
      <c r="A7" s="32" t="str">
        <f>"      อำเภอ  "&amp;'input data'!C8</f>
        <v xml:space="preserve">      อำเภอ  </v>
      </c>
      <c r="B7" s="31"/>
      <c r="C7" s="71" t="str">
        <f>"จังหวัด  "&amp;'input data'!C9</f>
        <v xml:space="preserve">จังหวัด  </v>
      </c>
      <c r="F7" s="13"/>
      <c r="G7" s="13"/>
      <c r="H7" s="13"/>
      <c r="I7" s="15"/>
      <c r="K7" s="5"/>
      <c r="L7" s="5"/>
      <c r="M7" s="5"/>
      <c r="N7" s="10"/>
      <c r="O7" s="5"/>
      <c r="R7" s="5"/>
      <c r="S7" s="5"/>
      <c r="U7" s="5"/>
      <c r="V7" s="3"/>
      <c r="W7" s="3"/>
      <c r="X7" s="7"/>
      <c r="Y7" s="3"/>
      <c r="Z7" s="4"/>
    </row>
    <row r="8" spans="1:26" ht="19.8" customHeight="1">
      <c r="A8" s="93" t="s">
        <v>96</v>
      </c>
      <c r="B8" s="42"/>
      <c r="C8" s="72" t="str">
        <f>"พิกัด   "&amp;'input data'!C11&amp;" N   -   "&amp;'input data'!C12&amp;" E"</f>
        <v>พิกัด    N   -    E</v>
      </c>
      <c r="D8" s="13"/>
      <c r="F8" s="55" t="str">
        <f>"โซน  "&amp;'input data'!C13</f>
        <v xml:space="preserve">โซน  </v>
      </c>
      <c r="G8" s="38" t="str">
        <f>"ระวาง  "&amp;'input data'!C14</f>
        <v xml:space="preserve">ระวาง  </v>
      </c>
      <c r="I8" s="15"/>
      <c r="K8" s="5"/>
      <c r="L8" s="5"/>
      <c r="M8" s="5"/>
      <c r="N8" s="10"/>
      <c r="O8" s="5"/>
      <c r="R8" s="5"/>
      <c r="S8" s="5"/>
      <c r="U8" s="5"/>
      <c r="V8" s="3"/>
      <c r="W8" s="7"/>
      <c r="X8" s="7"/>
      <c r="Y8" s="3"/>
      <c r="Z8" s="4"/>
    </row>
    <row r="9" spans="1:26" ht="19.8" customHeight="1">
      <c r="A9" s="41" t="str">
        <f>"      ลุ่มน้ำหลัก  "&amp;'input data'!C16</f>
        <v xml:space="preserve">      ลุ่มน้ำหลัก  </v>
      </c>
      <c r="B9" s="31"/>
      <c r="C9" s="47" t="str">
        <f>"ลุ่มน้ำสาขา  "&amp;'input data'!C17</f>
        <v xml:space="preserve">ลุ่มน้ำสาขา  </v>
      </c>
      <c r="D9" s="13"/>
      <c r="E9" s="13"/>
      <c r="F9" s="13"/>
      <c r="G9" s="13"/>
      <c r="H9" s="13"/>
      <c r="I9" s="15"/>
      <c r="K9" s="5"/>
      <c r="L9" s="5"/>
      <c r="M9" s="5"/>
      <c r="N9" s="25"/>
      <c r="O9" s="5"/>
      <c r="R9" s="5"/>
      <c r="U9" s="5"/>
      <c r="V9" s="3"/>
      <c r="W9" s="3"/>
      <c r="X9" s="7"/>
      <c r="Y9" s="3"/>
      <c r="Z9" s="4"/>
    </row>
    <row r="10" spans="1:26" ht="19.8" customHeight="1">
      <c r="A10" s="44"/>
      <c r="B10" s="45"/>
      <c r="C10" s="12"/>
      <c r="D10" s="12"/>
      <c r="E10" s="12"/>
      <c r="F10" s="12"/>
      <c r="G10" s="12"/>
      <c r="H10" s="12"/>
      <c r="I10" s="34"/>
      <c r="K10" s="5"/>
      <c r="L10" s="5"/>
      <c r="M10" s="5"/>
      <c r="N10" s="17"/>
      <c r="O10" s="5"/>
      <c r="R10" s="5"/>
      <c r="U10" s="5"/>
      <c r="V10" s="23"/>
      <c r="W10" s="3"/>
      <c r="X10" s="7"/>
      <c r="Y10" s="3"/>
      <c r="Z10" s="4"/>
    </row>
    <row r="11" spans="1:26" ht="19.8" customHeight="1">
      <c r="A11" s="40" t="s">
        <v>147</v>
      </c>
      <c r="B11" s="149"/>
      <c r="C11" s="149"/>
      <c r="D11" s="149"/>
      <c r="E11" s="149"/>
      <c r="F11" s="149"/>
      <c r="G11" s="149"/>
      <c r="H11" s="149"/>
      <c r="I11" s="150"/>
      <c r="K11" s="5"/>
      <c r="L11" s="5"/>
      <c r="M11" s="5"/>
      <c r="N11" s="17"/>
      <c r="O11" s="5"/>
      <c r="R11" s="5"/>
      <c r="S11" s="5"/>
      <c r="U11" s="5"/>
      <c r="V11" s="3"/>
      <c r="W11" s="3"/>
      <c r="X11" s="7"/>
      <c r="Y11" s="3"/>
      <c r="Z11" s="4"/>
    </row>
    <row r="12" spans="1:26" ht="19.8" customHeight="1">
      <c r="A12" s="32" t="s">
        <v>148</v>
      </c>
      <c r="B12" s="13"/>
      <c r="C12" s="36" t="str">
        <f>'input data'!C3</f>
        <v>หนอง.... หรือ บึง......</v>
      </c>
      <c r="D12" s="13"/>
      <c r="E12" s="13"/>
      <c r="F12" s="13"/>
      <c r="G12" s="13"/>
      <c r="H12" s="13"/>
      <c r="I12" s="15"/>
      <c r="K12" s="5"/>
      <c r="L12" s="5"/>
      <c r="M12" s="5"/>
      <c r="N12" s="17"/>
      <c r="O12" s="5"/>
      <c r="R12" s="5"/>
      <c r="S12" s="5"/>
      <c r="T12" s="2"/>
      <c r="U12" s="5"/>
      <c r="V12" s="3"/>
      <c r="W12" s="3"/>
      <c r="X12" s="7"/>
      <c r="Y12" s="3"/>
      <c r="Z12" s="4"/>
    </row>
    <row r="13" spans="1:26" ht="19.8" customHeight="1">
      <c r="A13" s="93" t="s">
        <v>149</v>
      </c>
      <c r="B13" s="13"/>
      <c r="C13" s="13"/>
      <c r="D13" s="13"/>
      <c r="E13" s="43" t="s">
        <v>19</v>
      </c>
      <c r="F13" s="13"/>
      <c r="G13" s="59">
        <f>'input data'!C19</f>
        <v>0</v>
      </c>
      <c r="H13" s="47" t="s">
        <v>23</v>
      </c>
      <c r="I13" s="15"/>
      <c r="J13" s="24"/>
      <c r="K13" s="5"/>
      <c r="L13" s="5"/>
      <c r="M13" s="5"/>
      <c r="N13" s="18"/>
      <c r="O13" s="20"/>
      <c r="R13" s="5"/>
      <c r="S13" s="6"/>
      <c r="T13" s="6"/>
      <c r="U13" s="5"/>
      <c r="V13" s="3"/>
      <c r="W13" s="3"/>
      <c r="X13" s="7"/>
      <c r="Y13" s="3"/>
      <c r="Z13" s="4"/>
    </row>
    <row r="14" spans="1:26" ht="19.8" customHeight="1">
      <c r="A14" s="32"/>
      <c r="B14" s="13"/>
      <c r="C14" s="13"/>
      <c r="D14" s="13"/>
      <c r="E14" s="72" t="s">
        <v>17</v>
      </c>
      <c r="F14" s="13"/>
      <c r="G14" s="59">
        <f>'input data'!C20</f>
        <v>0</v>
      </c>
      <c r="H14" s="47" t="s">
        <v>2</v>
      </c>
      <c r="I14" s="15"/>
      <c r="K14" s="5"/>
      <c r="L14" s="5"/>
      <c r="M14" s="5"/>
      <c r="N14" s="27"/>
      <c r="O14" s="5"/>
      <c r="S14" s="5"/>
      <c r="V14" s="3"/>
      <c r="W14" s="3"/>
      <c r="X14" s="7"/>
      <c r="Y14" s="3"/>
      <c r="Z14" s="4"/>
    </row>
    <row r="15" spans="1:26" ht="19.8" customHeight="1">
      <c r="A15" s="93" t="s">
        <v>92</v>
      </c>
      <c r="B15" s="13"/>
      <c r="C15" s="13"/>
      <c r="D15" s="13"/>
      <c r="E15" s="72" t="s">
        <v>18</v>
      </c>
      <c r="F15" s="13"/>
      <c r="G15" s="59">
        <f>G13*1600*G14</f>
        <v>0</v>
      </c>
      <c r="H15" s="47" t="s">
        <v>1</v>
      </c>
      <c r="I15" s="15"/>
      <c r="K15" s="5"/>
      <c r="L15" s="5"/>
      <c r="M15" s="5"/>
      <c r="N15" s="27"/>
      <c r="O15" s="5"/>
      <c r="S15" s="5"/>
      <c r="V15" s="3"/>
      <c r="W15" s="3"/>
      <c r="X15" s="7"/>
      <c r="Y15" s="3"/>
      <c r="Z15" s="4"/>
    </row>
    <row r="16" spans="1:26" ht="19.8" customHeight="1">
      <c r="A16" s="46" t="s">
        <v>26</v>
      </c>
      <c r="B16" s="13"/>
      <c r="C16" s="13"/>
      <c r="D16" s="13"/>
      <c r="E16" s="72" t="s">
        <v>3</v>
      </c>
      <c r="F16" s="13"/>
      <c r="G16" s="60">
        <f>'input data'!C22</f>
        <v>0</v>
      </c>
      <c r="H16" s="72" t="s">
        <v>2</v>
      </c>
      <c r="I16" s="15"/>
      <c r="K16" s="5"/>
      <c r="L16" s="5"/>
      <c r="M16" s="5"/>
      <c r="N16" s="10"/>
      <c r="O16" s="5"/>
      <c r="R16" s="2"/>
      <c r="S16" s="2"/>
      <c r="T16" s="2"/>
      <c r="U16" s="2"/>
      <c r="V16" s="3"/>
      <c r="W16" s="3"/>
      <c r="X16" s="7"/>
      <c r="Y16" s="3"/>
      <c r="Z16" s="4"/>
    </row>
    <row r="17" spans="1:26" ht="19.8" customHeight="1">
      <c r="A17" s="48"/>
      <c r="B17" s="13"/>
      <c r="C17" s="13"/>
      <c r="D17" s="13"/>
      <c r="E17" s="72" t="s">
        <v>4</v>
      </c>
      <c r="F17" s="13"/>
      <c r="G17" s="60">
        <f>'input data'!C23</f>
        <v>0</v>
      </c>
      <c r="H17" s="72" t="s">
        <v>2</v>
      </c>
      <c r="I17" s="15"/>
      <c r="K17" s="5"/>
      <c r="L17" s="5"/>
      <c r="M17" s="5"/>
      <c r="N17" s="10"/>
      <c r="O17" s="5"/>
      <c r="R17" s="2"/>
      <c r="S17" s="2"/>
      <c r="T17" s="2"/>
      <c r="U17" s="2"/>
      <c r="V17" s="3"/>
      <c r="W17" s="3"/>
      <c r="X17" s="7"/>
      <c r="Y17" s="3"/>
      <c r="Z17" s="4"/>
    </row>
    <row r="18" spans="1:26" ht="19.8" customHeight="1">
      <c r="A18" s="48"/>
      <c r="B18" s="13"/>
      <c r="C18" s="13"/>
      <c r="D18" s="13"/>
      <c r="E18" s="72" t="s">
        <v>14</v>
      </c>
      <c r="F18" s="13"/>
      <c r="G18" s="59">
        <f>'input data'!C24</f>
        <v>0</v>
      </c>
      <c r="H18" s="47" t="s">
        <v>2</v>
      </c>
      <c r="I18" s="15"/>
      <c r="K18" s="5"/>
      <c r="M18" s="5"/>
      <c r="N18" s="21"/>
      <c r="O18" s="5"/>
      <c r="R18" s="2"/>
      <c r="S18" s="2"/>
      <c r="T18" s="2"/>
      <c r="U18" s="2"/>
      <c r="V18" s="3"/>
      <c r="W18" s="7"/>
      <c r="X18" s="7"/>
      <c r="Y18" s="3"/>
      <c r="Z18" s="4"/>
    </row>
    <row r="19" spans="1:26" ht="19.8" customHeight="1">
      <c r="A19" s="32" t="s">
        <v>34</v>
      </c>
      <c r="B19" s="13"/>
      <c r="C19" s="13"/>
      <c r="D19" s="13"/>
      <c r="E19" s="13" t="s">
        <v>18</v>
      </c>
      <c r="F19" s="13"/>
      <c r="G19" s="61">
        <f>'input data'!C25</f>
        <v>0</v>
      </c>
      <c r="H19" s="47" t="s">
        <v>87</v>
      </c>
      <c r="I19" s="15"/>
      <c r="K19" s="5"/>
      <c r="M19" s="5"/>
      <c r="N19" s="16"/>
      <c r="O19" s="5"/>
      <c r="R19" s="2"/>
      <c r="S19" s="2"/>
      <c r="T19" s="2"/>
      <c r="U19" s="2"/>
      <c r="V19" s="3"/>
      <c r="W19" s="3"/>
      <c r="X19" s="7"/>
      <c r="Y19" s="3"/>
      <c r="Z19" s="4"/>
    </row>
    <row r="20" spans="1:26" ht="19.8" customHeight="1">
      <c r="A20" s="41" t="s">
        <v>31</v>
      </c>
      <c r="B20" s="13"/>
      <c r="C20" s="13"/>
      <c r="D20" s="13"/>
      <c r="E20" s="13" t="s">
        <v>18</v>
      </c>
      <c r="F20" s="13"/>
      <c r="G20" s="61">
        <f>'input data'!C26</f>
        <v>0</v>
      </c>
      <c r="H20" s="47" t="s">
        <v>87</v>
      </c>
      <c r="I20" s="15"/>
      <c r="R20" s="2"/>
      <c r="S20" s="2"/>
      <c r="T20" s="2"/>
      <c r="U20" s="2"/>
      <c r="V20" s="3"/>
      <c r="W20" s="3"/>
      <c r="X20" s="7"/>
      <c r="Y20" s="3"/>
      <c r="Z20" s="4"/>
    </row>
    <row r="21" spans="1:26" ht="19.8" customHeight="1">
      <c r="A21" s="41"/>
      <c r="B21" s="13"/>
      <c r="C21" s="13"/>
      <c r="D21" s="13"/>
      <c r="E21" s="13"/>
      <c r="F21" s="13"/>
      <c r="G21" s="37"/>
      <c r="H21" s="47"/>
      <c r="I21" s="15"/>
      <c r="R21" s="2"/>
      <c r="S21" s="2"/>
      <c r="T21" s="2"/>
      <c r="U21" s="2"/>
      <c r="V21" s="3"/>
      <c r="W21" s="3"/>
      <c r="X21" s="7"/>
      <c r="Y21" s="3"/>
      <c r="Z21" s="4"/>
    </row>
    <row r="22" spans="1:26" ht="19.8" customHeight="1">
      <c r="A22" s="103" t="s">
        <v>99</v>
      </c>
      <c r="B22" s="149"/>
      <c r="C22" s="149"/>
      <c r="D22" s="149"/>
      <c r="E22" s="149"/>
      <c r="F22" s="149"/>
      <c r="G22" s="149"/>
      <c r="H22" s="149"/>
      <c r="I22" s="150"/>
      <c r="W22" s="9"/>
      <c r="X22" s="9"/>
      <c r="Y22" s="9"/>
      <c r="Z22" s="9"/>
    </row>
    <row r="23" spans="1:26" ht="19.8" customHeight="1">
      <c r="A23" s="41" t="s">
        <v>54</v>
      </c>
      <c r="B23" s="13"/>
      <c r="C23" s="13"/>
      <c r="D23" s="13"/>
      <c r="E23" s="72" t="s">
        <v>19</v>
      </c>
      <c r="F23" s="13"/>
      <c r="G23" s="59">
        <f>'input data'!C29</f>
        <v>0</v>
      </c>
      <c r="H23" s="92" t="s">
        <v>7</v>
      </c>
      <c r="I23" s="15"/>
      <c r="W23" s="9"/>
      <c r="X23" s="9"/>
      <c r="Y23" s="9"/>
      <c r="Z23" s="9"/>
    </row>
    <row r="24" spans="1:26" ht="19.8" customHeight="1">
      <c r="A24" s="46"/>
      <c r="B24" s="13"/>
      <c r="C24" s="13"/>
      <c r="D24" s="13"/>
      <c r="E24" s="72" t="s">
        <v>17</v>
      </c>
      <c r="F24" s="13"/>
      <c r="G24" s="59">
        <f>'input data'!C30</f>
        <v>0</v>
      </c>
      <c r="H24" s="92" t="s">
        <v>2</v>
      </c>
      <c r="I24" s="15"/>
      <c r="W24" s="9"/>
      <c r="X24" s="9"/>
      <c r="Y24" s="9"/>
      <c r="Z24" s="9"/>
    </row>
    <row r="25" spans="1:26" ht="19.8" customHeight="1">
      <c r="A25" s="46" t="s">
        <v>56</v>
      </c>
      <c r="B25" s="13"/>
      <c r="C25" s="13"/>
      <c r="D25" s="13"/>
      <c r="E25" s="72" t="s">
        <v>3</v>
      </c>
      <c r="F25" s="13"/>
      <c r="G25" s="62">
        <f>'input data'!C32</f>
        <v>0</v>
      </c>
      <c r="H25" s="72" t="s">
        <v>2</v>
      </c>
      <c r="I25" s="15"/>
      <c r="W25" s="9"/>
      <c r="X25" s="9"/>
      <c r="Y25" s="9"/>
      <c r="Z25" s="9"/>
    </row>
    <row r="26" spans="1:26" ht="19.8" customHeight="1">
      <c r="A26" s="48"/>
      <c r="B26" s="13"/>
      <c r="C26" s="13"/>
      <c r="D26" s="13"/>
      <c r="E26" s="72" t="s">
        <v>4</v>
      </c>
      <c r="F26" s="13"/>
      <c r="G26" s="62">
        <f>'input data'!C33</f>
        <v>0</v>
      </c>
      <c r="H26" s="72" t="s">
        <v>2</v>
      </c>
      <c r="I26" s="15"/>
      <c r="W26" s="9"/>
      <c r="X26" s="9"/>
      <c r="Y26" s="9"/>
      <c r="Z26" s="9"/>
    </row>
    <row r="27" spans="1:26" ht="19.8" customHeight="1">
      <c r="A27" s="48"/>
      <c r="B27" s="13"/>
      <c r="C27" s="13"/>
      <c r="D27" s="13"/>
      <c r="E27" s="72" t="s">
        <v>14</v>
      </c>
      <c r="F27" s="13"/>
      <c r="G27" s="62">
        <f>'input data'!C34</f>
        <v>0</v>
      </c>
      <c r="H27" s="47" t="s">
        <v>2</v>
      </c>
      <c r="I27" s="15"/>
      <c r="W27" s="9"/>
      <c r="X27" s="9"/>
      <c r="Y27" s="9"/>
      <c r="Z27" s="9"/>
    </row>
    <row r="28" spans="1:26" ht="19.8" customHeight="1">
      <c r="A28" s="46" t="s">
        <v>55</v>
      </c>
      <c r="B28" s="13"/>
      <c r="C28" s="13"/>
      <c r="D28" s="71"/>
      <c r="E28" s="72" t="s">
        <v>19</v>
      </c>
      <c r="F28" s="13"/>
      <c r="G28" s="62">
        <f>'input data'!C35</f>
        <v>0</v>
      </c>
      <c r="H28" s="92" t="s">
        <v>7</v>
      </c>
      <c r="I28" s="15"/>
    </row>
    <row r="29" spans="1:26" ht="19.8" customHeight="1">
      <c r="A29" s="32" t="s">
        <v>66</v>
      </c>
      <c r="B29" s="13"/>
      <c r="C29" s="13"/>
      <c r="D29" s="13"/>
      <c r="E29" s="13" t="s">
        <v>18</v>
      </c>
      <c r="F29" s="13"/>
      <c r="G29" s="61">
        <f>'input data'!C36</f>
        <v>0</v>
      </c>
      <c r="H29" s="47" t="s">
        <v>87</v>
      </c>
      <c r="I29" s="15"/>
    </row>
    <row r="30" spans="1:26" ht="19.8" customHeight="1">
      <c r="A30" s="32" t="s">
        <v>67</v>
      </c>
      <c r="B30" s="13"/>
      <c r="C30" s="13"/>
      <c r="D30" s="13"/>
      <c r="E30" s="13" t="s">
        <v>18</v>
      </c>
      <c r="F30" s="13"/>
      <c r="G30" s="61">
        <f>'input data'!C37</f>
        <v>0</v>
      </c>
      <c r="H30" s="47" t="s">
        <v>87</v>
      </c>
      <c r="I30" s="15"/>
    </row>
    <row r="31" spans="1:26" ht="19.8" customHeight="1">
      <c r="A31" s="32"/>
      <c r="B31" s="13"/>
      <c r="C31" s="13"/>
      <c r="E31" s="90" t="s">
        <v>136</v>
      </c>
      <c r="F31" s="13"/>
      <c r="G31" s="59">
        <f>G23*1600*(G24-G14)</f>
        <v>0</v>
      </c>
      <c r="H31" s="72" t="s">
        <v>1</v>
      </c>
      <c r="I31" s="15"/>
    </row>
    <row r="32" spans="1:26" ht="19.8" customHeight="1">
      <c r="A32" s="48"/>
      <c r="B32" s="13"/>
      <c r="C32" s="13"/>
      <c r="E32" s="90" t="s">
        <v>137</v>
      </c>
      <c r="F32" s="13"/>
      <c r="G32" s="59">
        <f>+G15+G31</f>
        <v>0</v>
      </c>
      <c r="H32" s="72" t="s">
        <v>1</v>
      </c>
      <c r="I32" s="49"/>
      <c r="W32" s="9"/>
      <c r="X32" s="9"/>
      <c r="Y32" s="9"/>
      <c r="Z32" s="9"/>
    </row>
    <row r="33" spans="1:26" ht="19.8" customHeight="1">
      <c r="A33" s="44"/>
      <c r="B33" s="12"/>
      <c r="C33" s="12"/>
      <c r="D33" s="50"/>
      <c r="E33" s="12"/>
      <c r="F33" s="12"/>
      <c r="G33" s="12"/>
      <c r="H33" s="12"/>
      <c r="I33" s="34"/>
    </row>
    <row r="34" spans="1:26" ht="19.8" customHeight="1">
      <c r="A34" s="40" t="s">
        <v>100</v>
      </c>
      <c r="B34" s="149"/>
      <c r="C34" s="149"/>
      <c r="D34" s="149"/>
      <c r="E34" s="149"/>
      <c r="F34" s="149"/>
      <c r="G34" s="149"/>
      <c r="H34" s="149"/>
      <c r="I34" s="150"/>
    </row>
    <row r="35" spans="1:26" ht="19.8" customHeight="1">
      <c r="A35" s="41" t="s">
        <v>86</v>
      </c>
      <c r="B35" s="84"/>
      <c r="C35" s="57">
        <f>'input data'!C40</f>
        <v>0</v>
      </c>
      <c r="D35" s="92" t="s">
        <v>118</v>
      </c>
      <c r="F35" s="104" t="s">
        <v>108</v>
      </c>
      <c r="G35" s="59">
        <f>(+C35*60*180)/1000</f>
        <v>0</v>
      </c>
      <c r="H35" s="72" t="s">
        <v>1</v>
      </c>
      <c r="I35" s="15"/>
    </row>
    <row r="36" spans="1:26" ht="19.8" customHeight="1">
      <c r="A36" s="41" t="s">
        <v>85</v>
      </c>
      <c r="B36" s="84"/>
      <c r="C36" s="57">
        <f>'input data'!C39</f>
        <v>0</v>
      </c>
      <c r="D36" s="92" t="s">
        <v>119</v>
      </c>
      <c r="E36" s="104"/>
      <c r="F36" s="104" t="s">
        <v>108</v>
      </c>
      <c r="G36" s="59">
        <f>C36*800</f>
        <v>0</v>
      </c>
      <c r="H36" s="72" t="s">
        <v>1</v>
      </c>
      <c r="I36" s="15"/>
    </row>
    <row r="37" spans="1:26" ht="19.8" customHeight="1">
      <c r="A37" s="93" t="s">
        <v>120</v>
      </c>
      <c r="B37" s="13"/>
      <c r="C37" s="29"/>
      <c r="D37" s="72"/>
      <c r="E37" s="104"/>
      <c r="F37" s="104" t="s">
        <v>108</v>
      </c>
      <c r="G37" s="59">
        <f>0.2*G32</f>
        <v>0</v>
      </c>
      <c r="H37" s="72" t="s">
        <v>1</v>
      </c>
      <c r="I37" s="15"/>
    </row>
    <row r="38" spans="1:26" ht="19.8" customHeight="1">
      <c r="A38" s="48"/>
      <c r="B38" s="13"/>
      <c r="F38" s="90" t="s">
        <v>95</v>
      </c>
      <c r="G38" s="59">
        <f>SUM(G35:G37)</f>
        <v>0</v>
      </c>
      <c r="H38" s="72" t="s">
        <v>1</v>
      </c>
      <c r="I38" s="15"/>
    </row>
    <row r="39" spans="1:26" ht="19.8" customHeight="1">
      <c r="A39" s="91" t="s">
        <v>91</v>
      </c>
      <c r="C39" t="str">
        <f>IF(G32&gt;=G38,"ปริมาณน้ำเก็บกัก มากกว่า ปริมาณความต้องการใช้น้ำรวม    ===&gt;     O.K.","ปริมาณความต้องการใช้น้ำรวม มากกว่า ปริมาณน้ำเก็บกัก ===&gt; ปรับลดพื้นที่เพาะปลูก")</f>
        <v>ปริมาณน้ำเก็บกัก มากกว่า ปริมาณความต้องการใช้น้ำรวม    ===&gt;     O.K.</v>
      </c>
      <c r="F39" s="13"/>
      <c r="G39" s="59"/>
      <c r="H39" s="72"/>
      <c r="I39" s="15"/>
    </row>
    <row r="40" spans="1:26" ht="19.8" customHeight="1">
      <c r="A40" s="88"/>
      <c r="B40" s="12"/>
      <c r="C40" s="12"/>
      <c r="D40" s="12"/>
      <c r="E40" s="12"/>
      <c r="F40" s="12"/>
      <c r="G40" s="12"/>
      <c r="H40" s="12"/>
      <c r="I40" s="34"/>
    </row>
    <row r="41" spans="1:26" ht="19.8" customHeight="1">
      <c r="A41" s="103" t="s">
        <v>101</v>
      </c>
      <c r="B41" s="149"/>
      <c r="C41" s="149"/>
      <c r="D41" s="149"/>
      <c r="E41" s="149"/>
      <c r="F41" s="149"/>
      <c r="G41" s="149"/>
      <c r="H41" s="149"/>
      <c r="I41" s="150"/>
      <c r="R41" s="2"/>
      <c r="S41" s="2"/>
      <c r="T41" s="2"/>
      <c r="U41" s="2"/>
      <c r="V41" s="3"/>
      <c r="W41" s="3"/>
      <c r="X41" s="7"/>
      <c r="Y41" s="3"/>
      <c r="Z41" s="4"/>
    </row>
    <row r="42" spans="1:26" ht="19.8" customHeight="1">
      <c r="A42" s="93" t="s">
        <v>104</v>
      </c>
      <c r="B42" s="13"/>
      <c r="C42" s="28">
        <f>G23*1600*(G24-G14)</f>
        <v>0</v>
      </c>
      <c r="D42" s="72" t="s">
        <v>139</v>
      </c>
      <c r="E42" s="13"/>
      <c r="F42" s="72" t="s">
        <v>5</v>
      </c>
      <c r="G42" s="29">
        <f>C42*40</f>
        <v>0</v>
      </c>
      <c r="H42" s="72" t="s">
        <v>6</v>
      </c>
      <c r="I42" s="15"/>
      <c r="R42" s="2"/>
      <c r="S42" s="2"/>
      <c r="T42" s="2"/>
      <c r="U42" s="2"/>
      <c r="V42" s="3"/>
      <c r="W42" s="3"/>
      <c r="X42" s="7"/>
      <c r="Y42" s="3"/>
      <c r="Z42" s="4"/>
    </row>
    <row r="43" spans="1:26" ht="19.8" customHeight="1">
      <c r="A43" s="93" t="s">
        <v>105</v>
      </c>
      <c r="B43" s="13"/>
      <c r="C43" s="28">
        <f>(0.5*(G25*2+G27*2*2)*G27)*G26</f>
        <v>0</v>
      </c>
      <c r="D43" s="72" t="s">
        <v>138</v>
      </c>
      <c r="E43" s="13"/>
      <c r="F43" s="72" t="s">
        <v>5</v>
      </c>
      <c r="G43" s="29">
        <f>C43*65</f>
        <v>0</v>
      </c>
      <c r="H43" s="72" t="s">
        <v>6</v>
      </c>
      <c r="I43" s="15"/>
      <c r="R43" s="2"/>
      <c r="S43" s="2"/>
      <c r="T43" s="2"/>
      <c r="U43" s="2"/>
      <c r="V43" s="3"/>
      <c r="W43" s="3"/>
      <c r="X43" s="7"/>
      <c r="Y43" s="3"/>
      <c r="Z43" s="4"/>
    </row>
    <row r="44" spans="1:26" ht="19.8" customHeight="1">
      <c r="A44" s="46" t="s">
        <v>57</v>
      </c>
      <c r="B44" s="13"/>
      <c r="C44" s="73">
        <f>G28</f>
        <v>0</v>
      </c>
      <c r="D44" s="108" t="s">
        <v>130</v>
      </c>
      <c r="E44" s="13"/>
      <c r="F44" s="72" t="s">
        <v>5</v>
      </c>
      <c r="G44" s="29">
        <f>C44*80*50</f>
        <v>0</v>
      </c>
      <c r="H44" s="72" t="s">
        <v>6</v>
      </c>
      <c r="I44" s="15"/>
      <c r="R44" s="2"/>
      <c r="S44" s="2"/>
      <c r="T44" s="2"/>
      <c r="U44" s="2"/>
      <c r="V44" s="3"/>
      <c r="W44" s="3"/>
      <c r="X44" s="7"/>
      <c r="Y44" s="3"/>
      <c r="Z44" s="4"/>
    </row>
    <row r="45" spans="1:26" ht="19.8" customHeight="1">
      <c r="A45" s="93" t="s">
        <v>106</v>
      </c>
      <c r="B45" s="47"/>
      <c r="C45" s="74">
        <f>'input data'!C36</f>
        <v>0</v>
      </c>
      <c r="D45" s="108" t="s">
        <v>131</v>
      </c>
      <c r="E45" s="13"/>
      <c r="F45" s="72" t="s">
        <v>5</v>
      </c>
      <c r="G45" s="63">
        <f>C45*400000</f>
        <v>0</v>
      </c>
      <c r="H45" s="72" t="s">
        <v>6</v>
      </c>
      <c r="I45" s="15"/>
      <c r="O45" s="94"/>
      <c r="R45" s="1"/>
      <c r="S45" s="8"/>
      <c r="T45" s="8"/>
      <c r="U45" s="1"/>
      <c r="V45" s="3"/>
      <c r="W45" s="3"/>
      <c r="X45" s="3"/>
      <c r="Y45" s="3"/>
      <c r="Z45" s="4"/>
    </row>
    <row r="46" spans="1:26" ht="19.8" customHeight="1">
      <c r="A46" s="93" t="s">
        <v>107</v>
      </c>
      <c r="B46" s="47"/>
      <c r="C46" s="74">
        <f>'input data'!C37</f>
        <v>0</v>
      </c>
      <c r="D46" s="108" t="s">
        <v>132</v>
      </c>
      <c r="E46" s="13"/>
      <c r="F46" s="72" t="s">
        <v>5</v>
      </c>
      <c r="G46" s="63">
        <f>C46*100000</f>
        <v>0</v>
      </c>
      <c r="H46" s="72" t="s">
        <v>6</v>
      </c>
      <c r="I46" s="15"/>
      <c r="R46" s="1"/>
      <c r="S46" s="8"/>
      <c r="T46" s="8"/>
      <c r="U46" s="1"/>
      <c r="V46" s="3"/>
      <c r="W46" s="3"/>
      <c r="X46" s="3"/>
      <c r="Y46" s="3"/>
      <c r="Z46" s="4"/>
    </row>
    <row r="47" spans="1:26" ht="19.8" customHeight="1">
      <c r="A47" s="48"/>
      <c r="B47" s="13"/>
      <c r="C47" s="13"/>
      <c r="E47" s="72" t="s">
        <v>59</v>
      </c>
      <c r="F47" s="13"/>
      <c r="G47" s="81">
        <f>SUM(G42:G46)</f>
        <v>0</v>
      </c>
      <c r="H47" s="72" t="s">
        <v>6</v>
      </c>
      <c r="I47" s="15"/>
      <c r="R47" s="1"/>
      <c r="S47" s="1"/>
      <c r="T47" s="2"/>
      <c r="U47" s="1"/>
      <c r="V47" s="3"/>
      <c r="W47" s="3"/>
      <c r="X47" s="3"/>
      <c r="Y47" s="3"/>
      <c r="Z47" s="4"/>
    </row>
    <row r="48" spans="1:26" ht="19.8" customHeight="1">
      <c r="A48" s="39"/>
      <c r="B48" s="12"/>
      <c r="C48" s="12"/>
      <c r="D48" s="51"/>
      <c r="E48" s="12"/>
      <c r="F48" s="12"/>
      <c r="G48" s="52"/>
      <c r="H48" s="51"/>
      <c r="I48" s="34"/>
      <c r="R48" s="1"/>
      <c r="S48" s="1"/>
      <c r="T48" s="2"/>
      <c r="U48" s="1"/>
      <c r="V48" s="3"/>
      <c r="W48" s="3"/>
      <c r="X48" s="3"/>
      <c r="Y48" s="3"/>
      <c r="Z48" s="4"/>
    </row>
    <row r="49" spans="1:26" ht="20.399999999999999">
      <c r="A49" s="103" t="s">
        <v>27</v>
      </c>
      <c r="B49" s="149"/>
      <c r="C49" s="149"/>
      <c r="D49" s="149"/>
      <c r="E49" s="149"/>
      <c r="F49" s="149"/>
      <c r="G49" s="149"/>
      <c r="H49" s="149"/>
      <c r="I49" s="150"/>
      <c r="R49" s="1"/>
      <c r="S49" s="8"/>
      <c r="T49" s="8"/>
      <c r="U49" s="1"/>
      <c r="V49" s="3"/>
      <c r="W49" s="7"/>
      <c r="X49" s="7"/>
      <c r="Y49" s="3"/>
      <c r="Z49" s="4"/>
    </row>
    <row r="50" spans="1:26" ht="19.8" customHeight="1">
      <c r="A50" s="82" t="s">
        <v>111</v>
      </c>
      <c r="C50" s="13"/>
      <c r="D50" s="105" t="s">
        <v>18</v>
      </c>
      <c r="E50" s="57">
        <f>'input data'!C40</f>
        <v>0</v>
      </c>
      <c r="F50" s="47" t="s">
        <v>22</v>
      </c>
      <c r="G50" s="58">
        <f>'input data'!C41</f>
        <v>0</v>
      </c>
      <c r="H50" s="35" t="s">
        <v>21</v>
      </c>
      <c r="I50" s="15"/>
      <c r="R50" s="1"/>
      <c r="S50" s="1"/>
      <c r="T50" s="2"/>
      <c r="U50" s="1"/>
      <c r="V50" s="3"/>
      <c r="W50" s="3"/>
      <c r="X50" s="3"/>
      <c r="Y50" s="3"/>
      <c r="Z50" s="3"/>
    </row>
    <row r="51" spans="1:26" ht="19.8" customHeight="1">
      <c r="A51" s="75" t="s">
        <v>110</v>
      </c>
      <c r="B51" s="76"/>
      <c r="C51" s="77"/>
      <c r="D51" s="105" t="s">
        <v>18</v>
      </c>
      <c r="E51" s="57">
        <f>'input data'!C39</f>
        <v>0</v>
      </c>
      <c r="F51" s="71" t="s">
        <v>13</v>
      </c>
      <c r="G51" s="58"/>
      <c r="H51" s="35"/>
      <c r="I51" s="15"/>
      <c r="R51" s="1"/>
      <c r="S51" s="1"/>
      <c r="T51" s="2"/>
      <c r="U51" s="1"/>
      <c r="V51" s="3"/>
      <c r="W51" s="3"/>
      <c r="X51" s="3"/>
      <c r="Y51" s="3"/>
      <c r="Z51" s="3"/>
    </row>
    <row r="52" spans="1:26">
      <c r="A52" s="93" t="s">
        <v>109</v>
      </c>
      <c r="C52" s="13"/>
      <c r="D52" s="13"/>
      <c r="E52" s="13"/>
      <c r="F52" s="13"/>
      <c r="G52" s="13"/>
      <c r="H52" s="13"/>
      <c r="I52" s="15"/>
      <c r="R52" s="1"/>
      <c r="S52" s="1"/>
      <c r="T52" s="2"/>
      <c r="U52" s="1"/>
      <c r="V52" s="3"/>
      <c r="W52" s="7"/>
      <c r="X52" s="7"/>
      <c r="Y52" s="4"/>
      <c r="Z52" s="3"/>
    </row>
    <row r="53" spans="1:26">
      <c r="A53" s="41" t="s">
        <v>60</v>
      </c>
      <c r="C53" s="13"/>
      <c r="D53" s="13"/>
      <c r="E53" s="13"/>
      <c r="F53" s="13"/>
      <c r="G53" s="13"/>
      <c r="H53" s="13"/>
      <c r="I53" s="15"/>
      <c r="R53" s="1"/>
      <c r="S53" s="1"/>
      <c r="T53" s="2"/>
      <c r="U53" s="1"/>
      <c r="V53" s="3"/>
      <c r="W53" s="3"/>
      <c r="X53" s="3"/>
      <c r="Y53" s="4"/>
      <c r="Z53" s="3"/>
    </row>
    <row r="54" spans="1:26">
      <c r="A54" s="39"/>
      <c r="B54" s="12"/>
      <c r="C54" s="12"/>
      <c r="D54" s="12"/>
      <c r="E54" s="12"/>
      <c r="F54" s="12"/>
      <c r="G54" s="12"/>
      <c r="H54" s="12"/>
      <c r="I54" s="34"/>
      <c r="R54" s="1"/>
      <c r="S54" s="1"/>
      <c r="T54" s="2"/>
      <c r="U54" s="1"/>
      <c r="V54" s="3"/>
      <c r="W54" s="3"/>
      <c r="X54" s="3"/>
      <c r="Y54" s="4"/>
      <c r="Z54" s="3"/>
    </row>
    <row r="55" spans="1:26" ht="19.8" customHeight="1">
      <c r="A55" s="103" t="s">
        <v>102</v>
      </c>
      <c r="B55" s="149"/>
      <c r="C55" s="149"/>
      <c r="D55" s="149"/>
      <c r="E55" s="149"/>
      <c r="F55" s="149"/>
      <c r="G55" s="149"/>
      <c r="H55" s="149"/>
      <c r="I55" s="150"/>
    </row>
    <row r="56" spans="1:26" ht="19.8" customHeight="1">
      <c r="A56" s="46" t="s">
        <v>127</v>
      </c>
      <c r="C56" s="109">
        <v>10</v>
      </c>
      <c r="D56" s="13" t="s">
        <v>15</v>
      </c>
      <c r="E56" s="13" t="s">
        <v>126</v>
      </c>
      <c r="F56" s="13"/>
      <c r="G56" s="53">
        <v>10</v>
      </c>
      <c r="H56" s="53" t="s">
        <v>20</v>
      </c>
      <c r="I56" s="15"/>
      <c r="J56" s="56"/>
      <c r="K56" s="56"/>
      <c r="L56" s="65"/>
    </row>
    <row r="57" spans="1:26" ht="19.8" customHeight="1">
      <c r="A57" s="78" t="s">
        <v>61</v>
      </c>
      <c r="B57" s="13"/>
      <c r="C57" s="13"/>
      <c r="D57" s="13"/>
      <c r="E57" s="13"/>
      <c r="F57" s="13"/>
      <c r="G57" s="29"/>
      <c r="H57" s="72"/>
      <c r="I57" s="15"/>
    </row>
    <row r="58" spans="1:26" ht="19.8" customHeight="1">
      <c r="A58" s="41" t="s">
        <v>63</v>
      </c>
      <c r="B58" s="13"/>
      <c r="C58" s="85">
        <f>G32</f>
        <v>0</v>
      </c>
      <c r="D58" s="105" t="s">
        <v>123</v>
      </c>
      <c r="F58" s="13" t="s">
        <v>88</v>
      </c>
      <c r="G58" s="29">
        <f>+C58*5</f>
        <v>0</v>
      </c>
      <c r="H58" s="72" t="s">
        <v>8</v>
      </c>
      <c r="I58" s="15"/>
    </row>
    <row r="59" spans="1:26" ht="19.8" customHeight="1">
      <c r="A59" s="41" t="s">
        <v>62</v>
      </c>
      <c r="B59" s="13"/>
      <c r="C59" s="57">
        <f>E51</f>
        <v>0</v>
      </c>
      <c r="D59" s="92" t="s">
        <v>124</v>
      </c>
      <c r="F59" s="13" t="s">
        <v>88</v>
      </c>
      <c r="G59" s="29">
        <f>1500*C59</f>
        <v>0</v>
      </c>
      <c r="H59" s="72" t="s">
        <v>8</v>
      </c>
      <c r="I59" s="15"/>
      <c r="J59" s="56"/>
      <c r="K59" s="64"/>
      <c r="L59" s="110"/>
    </row>
    <row r="60" spans="1:26" ht="19.8" customHeight="1">
      <c r="A60" s="93" t="s">
        <v>93</v>
      </c>
      <c r="B60" s="13"/>
      <c r="C60" s="57">
        <f>G32</f>
        <v>0</v>
      </c>
      <c r="D60" s="92" t="s">
        <v>125</v>
      </c>
      <c r="F60" s="13" t="s">
        <v>88</v>
      </c>
      <c r="G60" s="29">
        <f>C60*1</f>
        <v>0</v>
      </c>
      <c r="H60" s="72" t="s">
        <v>8</v>
      </c>
      <c r="I60" s="15"/>
      <c r="J60" s="56"/>
      <c r="K60" s="64"/>
      <c r="L60" s="110"/>
    </row>
    <row r="61" spans="1:26" ht="19.8" customHeight="1">
      <c r="A61" s="41"/>
      <c r="B61" s="13"/>
      <c r="C61" s="43"/>
      <c r="D61" s="28"/>
      <c r="E61" s="176" t="s">
        <v>65</v>
      </c>
      <c r="F61" s="176"/>
      <c r="G61" s="29">
        <f>SUM(G58:G60)</f>
        <v>0</v>
      </c>
      <c r="H61" s="72" t="s">
        <v>8</v>
      </c>
      <c r="I61" s="15"/>
      <c r="J61" s="56"/>
      <c r="K61" s="64"/>
      <c r="L61" s="110"/>
    </row>
    <row r="62" spans="1:26" ht="19.8" customHeight="1">
      <c r="A62" s="78" t="s">
        <v>64</v>
      </c>
      <c r="B62" s="13"/>
      <c r="C62" s="13"/>
      <c r="D62" s="13"/>
      <c r="E62" s="13"/>
      <c r="F62" s="13"/>
      <c r="G62" s="29"/>
      <c r="H62" s="72"/>
      <c r="I62" s="15"/>
    </row>
    <row r="63" spans="1:26" ht="19.8" customHeight="1">
      <c r="A63" s="93" t="s">
        <v>128</v>
      </c>
      <c r="B63" s="13"/>
      <c r="C63" s="13"/>
      <c r="D63" s="13"/>
      <c r="F63" s="107" t="s">
        <v>88</v>
      </c>
      <c r="G63" s="86">
        <f>(($G$56/100*(1+$G$56/100)^$C$56)/(((1+$G$56/100)^$C$56)-1))*G47</f>
        <v>0</v>
      </c>
      <c r="H63" s="72" t="s">
        <v>8</v>
      </c>
      <c r="I63" s="15"/>
      <c r="J63" s="56"/>
      <c r="K63" s="56"/>
      <c r="L63" s="56"/>
    </row>
    <row r="64" spans="1:26" ht="19.8" customHeight="1">
      <c r="A64" s="93" t="s">
        <v>129</v>
      </c>
      <c r="B64" s="13"/>
      <c r="C64" s="13"/>
      <c r="D64" s="13"/>
      <c r="F64" s="107" t="s">
        <v>88</v>
      </c>
      <c r="G64" s="63">
        <f>G47*0.03</f>
        <v>0</v>
      </c>
      <c r="H64" s="72" t="s">
        <v>8</v>
      </c>
      <c r="I64" s="15"/>
      <c r="J64" s="64"/>
      <c r="K64" s="65"/>
      <c r="L64" s="65"/>
    </row>
    <row r="65" spans="1:12" ht="19.8" customHeight="1">
      <c r="A65" s="41"/>
      <c r="B65" s="13"/>
      <c r="C65" s="13"/>
      <c r="D65" s="13"/>
      <c r="E65" s="177" t="s">
        <v>58</v>
      </c>
      <c r="F65" s="177"/>
      <c r="G65" s="29">
        <f>SUM(G63:G64)</f>
        <v>0</v>
      </c>
      <c r="H65" s="72" t="s">
        <v>8</v>
      </c>
      <c r="I65" s="15"/>
      <c r="J65" s="64"/>
      <c r="K65" s="65"/>
      <c r="L65" s="65"/>
    </row>
    <row r="66" spans="1:12" ht="19.8" customHeight="1">
      <c r="A66" s="46"/>
      <c r="B66" s="109"/>
      <c r="C66" s="13"/>
      <c r="D66" s="13"/>
      <c r="E66" s="13"/>
      <c r="F66" s="13"/>
      <c r="G66" s="53"/>
      <c r="H66" s="53"/>
      <c r="I66" s="15"/>
      <c r="J66" s="56"/>
      <c r="K66" s="56"/>
      <c r="L66" s="65"/>
    </row>
    <row r="67" spans="1:12" ht="19.8" customHeight="1">
      <c r="A67" s="106" t="s">
        <v>114</v>
      </c>
      <c r="B67" s="79"/>
      <c r="C67" s="79"/>
      <c r="D67" s="79"/>
      <c r="E67" s="83" t="s">
        <v>42</v>
      </c>
      <c r="F67" s="66" t="s">
        <v>45</v>
      </c>
      <c r="G67" s="96" t="str">
        <f>IF(G65=0,"            0",(IF(G32&gt;=G38,G61/G65,"            ตรวจสอบปริมาณน้ำ")))</f>
        <v xml:space="preserve">            0</v>
      </c>
      <c r="H67" s="95"/>
      <c r="I67" s="15"/>
      <c r="J67" s="56"/>
      <c r="K67" s="65"/>
      <c r="L67" s="65"/>
    </row>
    <row r="68" spans="1:12" ht="19.8" customHeight="1">
      <c r="A68" s="93" t="s">
        <v>135</v>
      </c>
      <c r="B68" s="13"/>
      <c r="C68" s="13"/>
      <c r="D68" s="13"/>
      <c r="E68" s="13"/>
      <c r="F68" s="13"/>
      <c r="G68" s="13"/>
      <c r="H68" s="13"/>
      <c r="I68" s="15"/>
      <c r="K68" s="11"/>
    </row>
    <row r="69" spans="1:12" ht="19.8" customHeight="1">
      <c r="A69" s="39"/>
      <c r="B69" s="12"/>
      <c r="C69" s="12"/>
      <c r="D69" s="12"/>
      <c r="E69" s="12"/>
      <c r="F69" s="12"/>
      <c r="G69" s="12"/>
      <c r="H69" s="12"/>
      <c r="I69" s="34"/>
      <c r="K69" s="11"/>
    </row>
    <row r="70" spans="1:12" ht="19.8" customHeight="1">
      <c r="A70" s="103" t="s">
        <v>103</v>
      </c>
      <c r="B70" s="149"/>
      <c r="C70" s="149"/>
      <c r="D70" s="149"/>
      <c r="E70" s="149"/>
      <c r="F70" s="149"/>
      <c r="G70" s="149"/>
      <c r="H70" s="149"/>
      <c r="I70" s="150"/>
      <c r="K70" s="11"/>
    </row>
    <row r="71" spans="1:12" ht="19.8" customHeight="1">
      <c r="A71" s="48"/>
      <c r="B71" s="47" t="s">
        <v>24</v>
      </c>
      <c r="C71" s="13"/>
      <c r="D71" s="13"/>
      <c r="E71" s="13"/>
      <c r="F71" s="47"/>
      <c r="G71" s="54" t="s">
        <v>9</v>
      </c>
      <c r="H71" s="72" t="s">
        <v>7</v>
      </c>
      <c r="I71" s="15"/>
    </row>
    <row r="72" spans="1:12" ht="19.8" customHeight="1">
      <c r="A72" s="48"/>
      <c r="B72" s="43" t="s">
        <v>53</v>
      </c>
      <c r="C72" s="13"/>
      <c r="D72" s="13"/>
      <c r="E72" s="13"/>
      <c r="F72" s="13"/>
      <c r="G72" s="13"/>
      <c r="H72" s="13"/>
      <c r="I72" s="15"/>
      <c r="K72" s="11"/>
    </row>
    <row r="73" spans="1:12" ht="19.8" customHeight="1">
      <c r="A73" s="48"/>
      <c r="B73" s="13" t="s">
        <v>16</v>
      </c>
      <c r="C73" s="13"/>
      <c r="D73" s="13"/>
      <c r="E73" s="13"/>
      <c r="F73" s="13"/>
      <c r="G73" s="72" t="s">
        <v>10</v>
      </c>
      <c r="H73" s="72" t="s">
        <v>48</v>
      </c>
      <c r="I73" s="15"/>
    </row>
    <row r="74" spans="1:12" ht="19.8" customHeight="1">
      <c r="A74" s="48"/>
      <c r="B74" s="13" t="s">
        <v>11</v>
      </c>
      <c r="C74" s="13"/>
      <c r="D74" s="13"/>
      <c r="E74" s="72" t="s">
        <v>12</v>
      </c>
      <c r="F74" s="13"/>
      <c r="G74" s="47" t="s">
        <v>43</v>
      </c>
      <c r="H74" s="13"/>
      <c r="I74" s="15"/>
    </row>
    <row r="75" spans="1:12" ht="19.8" customHeight="1">
      <c r="A75" s="48"/>
      <c r="B75" s="13" t="s">
        <v>44</v>
      </c>
      <c r="C75" s="13"/>
      <c r="D75" s="13"/>
      <c r="E75" s="13"/>
      <c r="F75" s="13"/>
      <c r="G75" s="72"/>
      <c r="H75" s="72"/>
      <c r="I75" s="15"/>
    </row>
    <row r="76" spans="1:12" ht="19.8" customHeight="1">
      <c r="A76" s="39"/>
      <c r="B76" s="12"/>
      <c r="C76" s="12"/>
      <c r="D76" s="12"/>
      <c r="E76" s="12"/>
      <c r="F76" s="12"/>
      <c r="G76" s="51"/>
      <c r="H76" s="51"/>
      <c r="I76" s="34"/>
    </row>
    <row r="77" spans="1:12" ht="19.8" customHeight="1">
      <c r="A77" s="103" t="s">
        <v>145</v>
      </c>
      <c r="B77" s="149"/>
      <c r="C77" s="149"/>
      <c r="D77" s="149"/>
      <c r="E77" s="149"/>
      <c r="F77" s="149"/>
      <c r="G77" s="149"/>
      <c r="H77" s="149"/>
      <c r="I77" s="150"/>
      <c r="K77" s="11"/>
    </row>
    <row r="78" spans="1:12" ht="19.8" customHeight="1">
      <c r="A78" s="80" t="str">
        <f>"         "&amp;'input data'!A43&amp;"  " &amp;'input data'!B43</f>
        <v xml:space="preserve">         1  </v>
      </c>
      <c r="B78" s="13"/>
      <c r="C78" s="13"/>
      <c r="D78" s="13"/>
      <c r="E78" s="13"/>
      <c r="F78" s="13"/>
      <c r="G78" s="13"/>
      <c r="H78" s="13"/>
      <c r="I78" s="15"/>
      <c r="K78" s="11"/>
    </row>
    <row r="79" spans="1:12" ht="19.8" customHeight="1">
      <c r="A79" s="80" t="str">
        <f>"         "&amp;'input data'!A44&amp;"  " &amp;'input data'!B44</f>
        <v xml:space="preserve">         2  </v>
      </c>
      <c r="B79" s="13"/>
      <c r="C79" s="13"/>
      <c r="D79" s="13"/>
      <c r="E79" s="13"/>
      <c r="F79" s="13"/>
      <c r="G79" s="13"/>
      <c r="H79" s="13"/>
      <c r="I79" s="15"/>
      <c r="K79" s="11"/>
    </row>
    <row r="80" spans="1:12" ht="19.8" customHeight="1">
      <c r="A80" s="80" t="str">
        <f>"         "&amp;'input data'!A45&amp;"  " &amp;'input data'!B45</f>
        <v xml:space="preserve">         3  </v>
      </c>
      <c r="B80" s="13"/>
      <c r="C80" s="13"/>
      <c r="D80" s="13"/>
      <c r="E80" s="13"/>
      <c r="F80" s="13"/>
      <c r="G80" s="13"/>
      <c r="H80" s="13"/>
      <c r="I80" s="15"/>
      <c r="K80" s="11"/>
    </row>
    <row r="81" spans="1:11" ht="19.8" customHeight="1">
      <c r="A81" s="80" t="str">
        <f>"         "&amp;'input data'!A46&amp;"  " &amp;'input data'!B46</f>
        <v xml:space="preserve">         4  </v>
      </c>
      <c r="B81" s="13"/>
      <c r="C81" s="13"/>
      <c r="D81" s="13"/>
      <c r="E81" s="13"/>
      <c r="F81" s="13"/>
      <c r="G81" s="13"/>
      <c r="H81" s="13"/>
      <c r="I81" s="15"/>
      <c r="K81" s="11"/>
    </row>
    <row r="82" spans="1:11" ht="19.8" customHeight="1">
      <c r="A82" s="80" t="str">
        <f>"         "&amp;'input data'!A47&amp;"  " &amp;'input data'!B47</f>
        <v xml:space="preserve">         5  </v>
      </c>
      <c r="B82" s="13"/>
      <c r="C82" s="13"/>
      <c r="D82" s="13"/>
      <c r="E82" s="13"/>
      <c r="F82" s="13"/>
      <c r="G82" s="13"/>
      <c r="H82" s="13"/>
      <c r="I82" s="15"/>
      <c r="K82" s="11"/>
    </row>
    <row r="83" spans="1:11" ht="19.8" customHeight="1">
      <c r="A83" s="111"/>
      <c r="B83" s="12"/>
      <c r="C83" s="12"/>
      <c r="D83" s="12"/>
      <c r="E83" s="12"/>
      <c r="F83" s="12"/>
      <c r="G83" s="12"/>
      <c r="H83" s="12"/>
      <c r="I83" s="34"/>
      <c r="K83" s="11"/>
    </row>
    <row r="84" spans="1:11">
      <c r="A84" s="119"/>
      <c r="B84" s="120"/>
      <c r="C84" s="120"/>
      <c r="D84" s="120"/>
      <c r="E84" s="120"/>
      <c r="F84" s="120"/>
      <c r="G84" s="120"/>
      <c r="H84" s="120"/>
      <c r="I84" s="121"/>
    </row>
    <row r="85" spans="1:11">
      <c r="A85" s="122"/>
      <c r="B85" s="123"/>
      <c r="C85" s="123"/>
      <c r="D85" s="123"/>
      <c r="E85" s="123"/>
      <c r="F85" s="123"/>
      <c r="G85" s="123"/>
      <c r="H85" s="123"/>
      <c r="I85" s="124"/>
      <c r="K85" s="11"/>
    </row>
    <row r="86" spans="1:11">
      <c r="A86" s="122"/>
      <c r="B86" s="119"/>
      <c r="C86" s="120"/>
      <c r="D86" s="120"/>
      <c r="E86" s="120"/>
      <c r="F86" s="120"/>
      <c r="G86" s="121"/>
      <c r="H86" s="123"/>
      <c r="I86" s="124"/>
      <c r="K86" s="11"/>
    </row>
    <row r="87" spans="1:11">
      <c r="A87" s="125"/>
      <c r="B87" s="125"/>
      <c r="C87" s="123"/>
      <c r="D87" s="123"/>
      <c r="E87" s="123"/>
      <c r="F87" s="123"/>
      <c r="G87" s="124"/>
      <c r="H87" s="123"/>
      <c r="I87" s="124"/>
      <c r="K87" s="11"/>
    </row>
    <row r="88" spans="1:11">
      <c r="A88" s="125"/>
      <c r="B88" s="125"/>
      <c r="C88" s="123"/>
      <c r="D88" s="123"/>
      <c r="E88" s="129"/>
      <c r="F88" s="123"/>
      <c r="G88" s="126"/>
      <c r="H88" s="127"/>
      <c r="I88" s="124"/>
    </row>
    <row r="89" spans="1:11">
      <c r="A89" s="125"/>
      <c r="B89" s="125"/>
      <c r="C89" s="123"/>
      <c r="D89" s="123"/>
      <c r="E89" s="123"/>
      <c r="F89" s="123"/>
      <c r="G89" s="124"/>
      <c r="H89" s="127"/>
      <c r="I89" s="124"/>
    </row>
    <row r="90" spans="1:11">
      <c r="A90" s="125"/>
      <c r="B90" s="125"/>
      <c r="C90" s="123"/>
      <c r="D90" s="123"/>
      <c r="E90" s="123"/>
      <c r="F90" s="123"/>
      <c r="G90" s="126"/>
      <c r="H90" s="127"/>
      <c r="I90" s="124"/>
    </row>
    <row r="91" spans="1:11" ht="23.4">
      <c r="A91" s="125"/>
      <c r="B91" s="125"/>
      <c r="C91" s="128" t="s">
        <v>46</v>
      </c>
      <c r="D91" s="123"/>
      <c r="E91" s="123"/>
      <c r="F91" s="123"/>
      <c r="G91" s="126"/>
      <c r="H91" s="127"/>
      <c r="I91" s="124"/>
    </row>
    <row r="92" spans="1:11" ht="23.4">
      <c r="A92" s="125"/>
      <c r="B92" s="125"/>
      <c r="C92" s="129"/>
      <c r="D92" s="128"/>
      <c r="E92" s="128"/>
      <c r="F92" s="128"/>
      <c r="G92" s="130"/>
      <c r="H92" s="128"/>
      <c r="I92" s="124"/>
    </row>
    <row r="93" spans="1:11">
      <c r="A93" s="125"/>
      <c r="B93" s="125"/>
      <c r="C93" s="123"/>
      <c r="D93" s="123"/>
      <c r="E93" s="123"/>
      <c r="F93" s="123"/>
      <c r="G93" s="126"/>
      <c r="H93" s="127"/>
      <c r="I93" s="124"/>
    </row>
    <row r="94" spans="1:11">
      <c r="A94" s="125"/>
      <c r="B94" s="125"/>
      <c r="C94" s="123"/>
      <c r="D94" s="123"/>
      <c r="E94" s="123"/>
      <c r="F94" s="123"/>
      <c r="G94" s="126"/>
      <c r="H94" s="127"/>
      <c r="I94" s="124"/>
    </row>
    <row r="95" spans="1:11">
      <c r="A95" s="125"/>
      <c r="B95" s="125"/>
      <c r="C95" s="123"/>
      <c r="D95" s="123"/>
      <c r="E95" s="123"/>
      <c r="F95" s="123"/>
      <c r="G95" s="126"/>
      <c r="H95" s="127"/>
      <c r="I95" s="124"/>
    </row>
    <row r="96" spans="1:11">
      <c r="A96" s="125"/>
      <c r="B96" s="125"/>
      <c r="C96" s="123"/>
      <c r="D96" s="123"/>
      <c r="E96" s="123"/>
      <c r="F96" s="123"/>
      <c r="G96" s="126"/>
      <c r="H96" s="127"/>
      <c r="I96" s="124"/>
    </row>
    <row r="97" spans="1:9">
      <c r="A97" s="125"/>
      <c r="B97" s="131"/>
      <c r="C97" s="132"/>
      <c r="D97" s="132"/>
      <c r="E97" s="132"/>
      <c r="F97" s="132"/>
      <c r="G97" s="133"/>
      <c r="H97" s="127"/>
      <c r="I97" s="124"/>
    </row>
    <row r="98" spans="1:9">
      <c r="A98" s="125"/>
      <c r="B98" s="123"/>
      <c r="C98" s="123"/>
      <c r="D98" s="123"/>
      <c r="E98" s="123"/>
      <c r="F98" s="123"/>
      <c r="G98" s="127"/>
      <c r="H98" s="127"/>
      <c r="I98" s="124"/>
    </row>
    <row r="99" spans="1:9">
      <c r="A99" s="125"/>
      <c r="B99" s="123"/>
      <c r="C99" s="123"/>
      <c r="D99" s="123"/>
      <c r="E99" s="123"/>
      <c r="F99" s="123"/>
      <c r="G99" s="127"/>
      <c r="H99" s="127"/>
      <c r="I99" s="124"/>
    </row>
    <row r="100" spans="1:9">
      <c r="A100" s="125"/>
      <c r="B100" s="119"/>
      <c r="C100" s="120"/>
      <c r="D100" s="120"/>
      <c r="E100" s="120"/>
      <c r="F100" s="120"/>
      <c r="G100" s="121"/>
      <c r="H100" s="127"/>
      <c r="I100" s="124"/>
    </row>
    <row r="101" spans="1:9">
      <c r="A101" s="125"/>
      <c r="B101" s="125"/>
      <c r="C101" s="123"/>
      <c r="D101" s="123"/>
      <c r="E101" s="123"/>
      <c r="F101" s="123"/>
      <c r="G101" s="124"/>
      <c r="H101" s="127"/>
      <c r="I101" s="124"/>
    </row>
    <row r="102" spans="1:9">
      <c r="A102" s="125"/>
      <c r="B102" s="125"/>
      <c r="C102" s="123"/>
      <c r="D102" s="123"/>
      <c r="E102" s="123"/>
      <c r="F102" s="123"/>
      <c r="G102" s="126"/>
      <c r="H102" s="127"/>
      <c r="I102" s="124"/>
    </row>
    <row r="103" spans="1:9">
      <c r="A103" s="125"/>
      <c r="B103" s="125"/>
      <c r="C103" s="123"/>
      <c r="D103" s="123"/>
      <c r="E103" s="123"/>
      <c r="F103" s="123"/>
      <c r="G103" s="126"/>
      <c r="H103" s="127"/>
      <c r="I103" s="124"/>
    </row>
    <row r="104" spans="1:9">
      <c r="A104" s="125"/>
      <c r="B104" s="125"/>
      <c r="C104" s="123"/>
      <c r="D104" s="123"/>
      <c r="E104" s="123"/>
      <c r="F104" s="123"/>
      <c r="G104" s="126"/>
      <c r="H104" s="127"/>
      <c r="I104" s="124"/>
    </row>
    <row r="105" spans="1:9" ht="23.4">
      <c r="A105" s="125"/>
      <c r="B105" s="125"/>
      <c r="C105" s="172" t="s">
        <v>41</v>
      </c>
      <c r="D105" s="172"/>
      <c r="E105" s="172"/>
      <c r="F105" s="172"/>
      <c r="G105" s="126"/>
      <c r="H105" s="127"/>
      <c r="I105" s="124"/>
    </row>
    <row r="106" spans="1:9">
      <c r="A106" s="125"/>
      <c r="B106" s="125"/>
      <c r="C106" s="129"/>
      <c r="D106" s="129"/>
      <c r="E106" s="129"/>
      <c r="F106" s="129"/>
      <c r="G106" s="126"/>
      <c r="H106" s="127"/>
      <c r="I106" s="124"/>
    </row>
    <row r="107" spans="1:9">
      <c r="A107" s="125"/>
      <c r="B107" s="125"/>
      <c r="C107" s="123"/>
      <c r="D107" s="123"/>
      <c r="E107" s="123"/>
      <c r="F107" s="123"/>
      <c r="G107" s="126"/>
      <c r="H107" s="127"/>
      <c r="I107" s="124"/>
    </row>
    <row r="108" spans="1:9">
      <c r="A108" s="125"/>
      <c r="B108" s="125"/>
      <c r="C108" s="123"/>
      <c r="D108" s="123"/>
      <c r="E108" s="123"/>
      <c r="F108" s="123"/>
      <c r="G108" s="126"/>
      <c r="H108" s="127"/>
      <c r="I108" s="124"/>
    </row>
    <row r="109" spans="1:9">
      <c r="A109" s="125"/>
      <c r="B109" s="125"/>
      <c r="C109" s="123"/>
      <c r="D109" s="123"/>
      <c r="E109" s="123"/>
      <c r="F109" s="123"/>
      <c r="G109" s="126"/>
      <c r="H109" s="127"/>
      <c r="I109" s="124"/>
    </row>
    <row r="110" spans="1:9">
      <c r="A110" s="125"/>
      <c r="B110" s="125"/>
      <c r="C110" s="123"/>
      <c r="D110" s="123"/>
      <c r="E110" s="123"/>
      <c r="F110" s="123"/>
      <c r="G110" s="126"/>
      <c r="H110" s="127"/>
      <c r="I110" s="124"/>
    </row>
    <row r="111" spans="1:9">
      <c r="A111" s="125"/>
      <c r="B111" s="131"/>
      <c r="C111" s="132"/>
      <c r="D111" s="132"/>
      <c r="E111" s="132"/>
      <c r="F111" s="132"/>
      <c r="G111" s="133"/>
      <c r="H111" s="127"/>
      <c r="I111" s="124"/>
    </row>
    <row r="112" spans="1:9">
      <c r="A112" s="125"/>
      <c r="B112" s="123"/>
      <c r="C112" s="123"/>
      <c r="D112" s="123"/>
      <c r="E112" s="123"/>
      <c r="F112" s="123"/>
      <c r="G112" s="127"/>
      <c r="H112" s="127"/>
      <c r="I112" s="124"/>
    </row>
    <row r="113" spans="1:9">
      <c r="A113" s="125"/>
      <c r="B113" s="123"/>
      <c r="C113" s="123"/>
      <c r="D113" s="123"/>
      <c r="E113" s="123"/>
      <c r="F113" s="123"/>
      <c r="G113" s="127"/>
      <c r="H113" s="127"/>
      <c r="I113" s="124"/>
    </row>
    <row r="114" spans="1:9">
      <c r="A114" s="125"/>
      <c r="B114" s="123"/>
      <c r="C114" s="123"/>
      <c r="D114" s="123"/>
      <c r="E114" s="123"/>
      <c r="F114" s="123"/>
      <c r="G114" s="127"/>
      <c r="H114" s="127"/>
      <c r="I114" s="124"/>
    </row>
    <row r="115" spans="1:9">
      <c r="A115" s="119"/>
      <c r="B115" s="120"/>
      <c r="C115" s="120"/>
      <c r="D115" s="120"/>
      <c r="E115" s="120"/>
      <c r="F115" s="120"/>
      <c r="G115" s="134"/>
      <c r="H115" s="134"/>
      <c r="I115" s="121"/>
    </row>
    <row r="116" spans="1:9">
      <c r="A116" s="125"/>
      <c r="B116" s="123"/>
      <c r="C116" s="123"/>
      <c r="D116" s="123"/>
      <c r="E116" s="123"/>
      <c r="F116" s="123"/>
      <c r="G116" s="127"/>
      <c r="H116" s="127"/>
      <c r="I116" s="124"/>
    </row>
    <row r="117" spans="1:9">
      <c r="A117" s="125"/>
      <c r="B117" s="123"/>
      <c r="C117" s="123"/>
      <c r="D117" s="123"/>
      <c r="E117" s="123"/>
      <c r="F117" s="123"/>
      <c r="G117" s="127"/>
      <c r="H117" s="127"/>
      <c r="I117" s="124"/>
    </row>
    <row r="118" spans="1:9">
      <c r="A118" s="171" t="s">
        <v>50</v>
      </c>
      <c r="B118" s="168"/>
      <c r="C118" s="123"/>
      <c r="D118" s="123"/>
      <c r="E118" s="123"/>
      <c r="F118" s="168" t="s">
        <v>51</v>
      </c>
      <c r="G118" s="168"/>
      <c r="H118" s="168"/>
      <c r="I118" s="124"/>
    </row>
    <row r="119" spans="1:9">
      <c r="A119" s="171" t="s">
        <v>113</v>
      </c>
      <c r="B119" s="168"/>
      <c r="C119" s="123"/>
      <c r="D119" s="123"/>
      <c r="E119" s="123"/>
      <c r="F119" s="168" t="s">
        <v>52</v>
      </c>
      <c r="G119" s="168"/>
      <c r="H119" s="168"/>
      <c r="I119" s="124"/>
    </row>
    <row r="120" spans="1:9">
      <c r="A120" s="135" t="s">
        <v>112</v>
      </c>
      <c r="B120" s="123"/>
      <c r="C120" s="123"/>
      <c r="D120" s="123"/>
      <c r="E120" s="168" t="s">
        <v>133</v>
      </c>
      <c r="F120" s="168"/>
      <c r="G120" s="168"/>
      <c r="H120" s="168"/>
      <c r="I120" s="170"/>
    </row>
    <row r="121" spans="1:9">
      <c r="A121" s="167" t="s">
        <v>47</v>
      </c>
      <c r="B121" s="168"/>
      <c r="C121" s="123"/>
      <c r="D121" s="123"/>
      <c r="E121" s="169" t="s">
        <v>134</v>
      </c>
      <c r="F121" s="168"/>
      <c r="G121" s="168"/>
      <c r="H121" s="168"/>
      <c r="I121" s="170"/>
    </row>
    <row r="122" spans="1:9">
      <c r="A122" s="125" t="s">
        <v>49</v>
      </c>
      <c r="B122" s="123"/>
      <c r="C122" s="123"/>
      <c r="D122" s="123"/>
      <c r="E122" s="123"/>
      <c r="F122" s="123"/>
      <c r="G122" s="127"/>
      <c r="H122" s="127"/>
      <c r="I122" s="124"/>
    </row>
    <row r="123" spans="1:9">
      <c r="A123" s="131"/>
      <c r="B123" s="132"/>
      <c r="C123" s="132"/>
      <c r="D123" s="132"/>
      <c r="E123" s="136"/>
      <c r="F123" s="132"/>
      <c r="G123" s="137"/>
      <c r="H123" s="132"/>
      <c r="I123" s="138"/>
    </row>
    <row r="124" spans="1:9">
      <c r="A124" s="13"/>
      <c r="B124" s="13"/>
      <c r="C124" s="13"/>
      <c r="D124" s="13"/>
      <c r="E124" s="72"/>
      <c r="F124" s="13"/>
      <c r="G124" s="47"/>
      <c r="H124" s="13"/>
      <c r="I124" s="13"/>
    </row>
    <row r="125" spans="1:9">
      <c r="A125" s="13"/>
      <c r="B125" s="13"/>
      <c r="C125" s="13"/>
      <c r="D125" s="13"/>
      <c r="E125" s="72"/>
      <c r="F125" s="13"/>
      <c r="G125" s="47"/>
      <c r="H125" s="13"/>
      <c r="I125" s="13"/>
    </row>
    <row r="126" spans="1:9">
      <c r="A126" s="13"/>
      <c r="B126" s="13"/>
      <c r="C126" s="13"/>
      <c r="D126" s="13"/>
      <c r="E126" s="72"/>
      <c r="F126" s="13"/>
      <c r="G126" s="47"/>
      <c r="H126" s="13"/>
      <c r="I126" s="13"/>
    </row>
    <row r="131" spans="10:10">
      <c r="J131" s="1"/>
    </row>
  </sheetData>
  <sheetProtection password="CC15" sheet="1" scenarios="1"/>
  <mergeCells count="11">
    <mergeCell ref="C105:F105"/>
    <mergeCell ref="A119:B119"/>
    <mergeCell ref="F119:H119"/>
    <mergeCell ref="A1:I1"/>
    <mergeCell ref="E61:F61"/>
    <mergeCell ref="E65:F65"/>
    <mergeCell ref="A121:B121"/>
    <mergeCell ref="E121:I121"/>
    <mergeCell ref="A118:B118"/>
    <mergeCell ref="F118:H118"/>
    <mergeCell ref="E120:I120"/>
  </mergeCells>
  <printOptions gridLinesSet="0"/>
  <pageMargins left="1.1023622047244095" right="0.15748031496062992" top="0.74803149606299213" bottom="0.47244094488188981" header="0.39370078740157483" footer="0.19685039370078741"/>
  <pageSetup paperSize="9" scale="87" orientation="portrait" r:id="rId1"/>
  <headerFooter alignWithMargins="0">
    <oddFooter>หน้าที่ &amp;P จาก &amp;N</oddFooter>
  </headerFooter>
  <rowBreaks count="2" manualBreakCount="2">
    <brk id="40" max="8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input data</vt:lpstr>
      <vt:lpstr>pre-feas</vt:lpstr>
      <vt:lpstr>'pre-feas'!Print_Area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Department</dc:creator>
  <cp:lastModifiedBy>jk</cp:lastModifiedBy>
  <cp:lastPrinted>2013-12-17T03:20:13Z</cp:lastPrinted>
  <dcterms:created xsi:type="dcterms:W3CDTF">1999-02-25T14:41:37Z</dcterms:created>
  <dcterms:modified xsi:type="dcterms:W3CDTF">2013-12-24T06:38:03Z</dcterms:modified>
</cp:coreProperties>
</file>