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workbookProtection lockStructure="1"/>
  <bookViews>
    <workbookView xWindow="0" yWindow="0" windowWidth="19440" windowHeight="9780" tabRatio="774"/>
  </bookViews>
  <sheets>
    <sheet name="ส่วนที่1 (ข้อมูลทั่วไป)" sheetId="16" r:id="rId1"/>
    <sheet name="ส่วนที่2(คำตอบ)" sheetId="14" r:id="rId2"/>
    <sheet name="ส่วนที่ 3(ข้อคิดเห็น เสนอแนะ)" sheetId="15" r:id="rId3"/>
    <sheet name="Sheet1" sheetId="5" state="hidden" r:id="rId4"/>
    <sheet name="ANS" sheetId="3" r:id="rId5"/>
    <sheet name="comment" sheetId="6" state="hidden" r:id="rId6"/>
    <sheet name="ด้านแหล่งน้ำดิบ" sheetId="7" r:id="rId7"/>
    <sheet name="ด้านระบบประปา" sheetId="8" r:id="rId8"/>
    <sheet name="ด้านการควบคุมระบบ" sheetId="9" r:id="rId9"/>
    <sheet name="ด้านปริมาณและคุณภาพ" sheetId="10" r:id="rId10"/>
    <sheet name="ด้านการบริหาร" sheetId="11" r:id="rId11"/>
    <sheet name="ทั้ง 5 ด้าน" sheetId="12" r:id="rId12"/>
  </sheets>
  <externalReferences>
    <externalReference r:id="rId13"/>
  </externalReferences>
  <definedNames>
    <definedName name="_xlnm.Print_Titles" localSheetId="4">ANS!$1:$2</definedName>
    <definedName name="_xlnm.Print_Titles" localSheetId="1">'ส่วนที่2(คำตอบ)'!$3:$4</definedName>
  </definedNames>
  <calcPr calcId="125725" fullCalcOnLoad="1"/>
</workbook>
</file>

<file path=xl/calcChain.xml><?xml version="1.0" encoding="utf-8"?>
<calcChain xmlns="http://schemas.openxmlformats.org/spreadsheetml/2006/main">
  <c r="B121" i="14"/>
  <c r="B120"/>
  <c r="B119"/>
  <c r="B123" s="1"/>
  <c r="B118"/>
  <c r="B122" s="1"/>
  <c r="F87" i="3"/>
  <c r="F86"/>
  <c r="H86"/>
  <c r="F80"/>
  <c r="F79"/>
  <c r="F78"/>
  <c r="F21"/>
  <c r="F22"/>
  <c r="H22"/>
  <c r="F16"/>
  <c r="F29"/>
  <c r="H29"/>
  <c r="B33"/>
  <c r="C33" s="1"/>
  <c r="B34"/>
  <c r="C34" s="1"/>
  <c r="F5"/>
  <c r="F6"/>
  <c r="F4"/>
  <c r="F109"/>
  <c r="F53"/>
  <c r="F61"/>
  <c r="F63"/>
  <c r="H6"/>
  <c r="H4"/>
  <c r="B64"/>
  <c r="B63"/>
  <c r="B62"/>
  <c r="A7" i="9"/>
  <c r="A44" i="12" s="1"/>
  <c r="B5" i="3"/>
  <c r="A8" i="7" s="1"/>
  <c r="B7" i="3"/>
  <c r="C5"/>
  <c r="F75"/>
  <c r="B106"/>
  <c r="B107"/>
  <c r="A18" i="11" s="1"/>
  <c r="A86" i="12" s="1"/>
  <c r="B108" i="3"/>
  <c r="B109"/>
  <c r="B105"/>
  <c r="B103"/>
  <c r="B102"/>
  <c r="A13" i="11"/>
  <c r="A81" i="12" s="1"/>
  <c r="B96" i="3"/>
  <c r="B97"/>
  <c r="B98"/>
  <c r="A10" i="11" s="1"/>
  <c r="A78" i="12" s="1"/>
  <c r="B99" i="3"/>
  <c r="B100"/>
  <c r="C100" s="1"/>
  <c r="B92"/>
  <c r="B93"/>
  <c r="B94"/>
  <c r="E94" s="1"/>
  <c r="G94" s="1"/>
  <c r="B91"/>
  <c r="B82"/>
  <c r="B83"/>
  <c r="A6" i="10" s="1"/>
  <c r="A66" i="12" s="1"/>
  <c r="B84" i="3"/>
  <c r="C84"/>
  <c r="B85"/>
  <c r="B86"/>
  <c r="A9" i="10" s="1"/>
  <c r="B87" i="3"/>
  <c r="E87" s="1"/>
  <c r="G87" s="1"/>
  <c r="C87"/>
  <c r="B81"/>
  <c r="B79"/>
  <c r="B78"/>
  <c r="A2" i="10"/>
  <c r="B75" i="3"/>
  <c r="E75"/>
  <c r="B74"/>
  <c r="B72"/>
  <c r="B71"/>
  <c r="A21" i="9"/>
  <c r="A58" i="12" s="1"/>
  <c r="B65" i="3"/>
  <c r="B66"/>
  <c r="B67"/>
  <c r="B58"/>
  <c r="C58"/>
  <c r="E58"/>
  <c r="B59"/>
  <c r="B60"/>
  <c r="B57"/>
  <c r="B55"/>
  <c r="B54"/>
  <c r="B52"/>
  <c r="C52"/>
  <c r="B51"/>
  <c r="H79"/>
  <c r="H78"/>
  <c r="B43"/>
  <c r="B42"/>
  <c r="B41"/>
  <c r="B40"/>
  <c r="B38"/>
  <c r="C38" s="1"/>
  <c r="B37"/>
  <c r="B39"/>
  <c r="B44"/>
  <c r="E44" s="1"/>
  <c r="G44" s="1"/>
  <c r="B45"/>
  <c r="B32"/>
  <c r="B23"/>
  <c r="A10" i="8" s="1"/>
  <c r="B24" i="3"/>
  <c r="B25"/>
  <c r="B26"/>
  <c r="E26" s="1"/>
  <c r="G26" s="1"/>
  <c r="B27"/>
  <c r="B28"/>
  <c r="B29"/>
  <c r="A15" i="8" s="1"/>
  <c r="A20" i="12" s="1"/>
  <c r="B30" i="3"/>
  <c r="C30"/>
  <c r="B22"/>
  <c r="A9" i="8"/>
  <c r="B18" i="3"/>
  <c r="C18"/>
  <c r="B19"/>
  <c r="B20"/>
  <c r="B17"/>
  <c r="B8"/>
  <c r="E8" s="1"/>
  <c r="G8" s="1"/>
  <c r="B9"/>
  <c r="B10"/>
  <c r="A6" i="7" s="1"/>
  <c r="A6" i="12" s="1"/>
  <c r="B11" i="3"/>
  <c r="E11" s="1"/>
  <c r="G11" s="1"/>
  <c r="B4"/>
  <c r="A9" i="7"/>
  <c r="A2"/>
  <c r="A2" i="12"/>
  <c r="D9" i="7"/>
  <c r="E9"/>
  <c r="F85" i="3"/>
  <c r="H85"/>
  <c r="H80"/>
  <c r="D4"/>
  <c r="E5" s="1"/>
  <c r="G5" s="1"/>
  <c r="E2" i="7"/>
  <c r="C79" i="3"/>
  <c r="A3" i="10"/>
  <c r="E79" i="3"/>
  <c r="F84"/>
  <c r="H84"/>
  <c r="F82"/>
  <c r="E57"/>
  <c r="A13" i="9"/>
  <c r="A12"/>
  <c r="A49" i="12"/>
  <c r="E86" i="3"/>
  <c r="G86"/>
  <c r="C86"/>
  <c r="C85"/>
  <c r="E67"/>
  <c r="A18" i="9"/>
  <c r="A55" i="12" s="1"/>
  <c r="E66" i="3"/>
  <c r="A17" i="9"/>
  <c r="E63" i="3"/>
  <c r="G63" s="1"/>
  <c r="A8" i="9"/>
  <c r="E64" i="3"/>
  <c r="A9" i="9"/>
  <c r="A46" i="12"/>
  <c r="E62" i="3"/>
  <c r="E59"/>
  <c r="A14" i="9"/>
  <c r="E60" i="3"/>
  <c r="A15" i="9"/>
  <c r="G75" i="3"/>
  <c r="A24" i="9"/>
  <c r="E54" i="3"/>
  <c r="A10" i="9"/>
  <c r="A47" i="12"/>
  <c r="F83" i="3"/>
  <c r="H83"/>
  <c r="F81"/>
  <c r="H81"/>
  <c r="E52"/>
  <c r="F70"/>
  <c r="F74"/>
  <c r="C75"/>
  <c r="C74"/>
  <c r="C57"/>
  <c r="C67"/>
  <c r="C66"/>
  <c r="C64"/>
  <c r="C63"/>
  <c r="C60"/>
  <c r="C59"/>
  <c r="C54"/>
  <c r="F50"/>
  <c r="F51"/>
  <c r="H51"/>
  <c r="E34"/>
  <c r="E23"/>
  <c r="E22"/>
  <c r="C26"/>
  <c r="C23"/>
  <c r="C22"/>
  <c r="E10"/>
  <c r="A70" i="12"/>
  <c r="A75"/>
  <c r="A80"/>
  <c r="A83"/>
  <c r="A69"/>
  <c r="A62"/>
  <c r="A39"/>
  <c r="A43"/>
  <c r="A57"/>
  <c r="A38"/>
  <c r="A26"/>
  <c r="A9"/>
  <c r="A15"/>
  <c r="A8"/>
  <c r="A1"/>
  <c r="A19" i="11"/>
  <c r="A87" i="12" s="1"/>
  <c r="A17" i="11"/>
  <c r="A85" i="12" s="1"/>
  <c r="A16" i="11"/>
  <c r="A84" i="12" s="1"/>
  <c r="A14" i="11"/>
  <c r="A82" i="12" s="1"/>
  <c r="A9" i="11"/>
  <c r="A77" i="12" s="1"/>
  <c r="A6" i="11"/>
  <c r="A74" i="12" s="1"/>
  <c r="A5" i="11"/>
  <c r="A73" i="12" s="1"/>
  <c r="A4" i="11"/>
  <c r="A72" i="12" s="1"/>
  <c r="A5" i="10"/>
  <c r="A65" i="12" s="1"/>
  <c r="A4" i="10"/>
  <c r="A64" i="12" s="1"/>
  <c r="A63"/>
  <c r="A23" i="9"/>
  <c r="A60" i="12"/>
  <c r="A22" i="9"/>
  <c r="A59" i="12"/>
  <c r="A54"/>
  <c r="A52"/>
  <c r="A51"/>
  <c r="A50"/>
  <c r="A45"/>
  <c r="A4" i="9"/>
  <c r="A41" i="12" s="1"/>
  <c r="A28" i="8"/>
  <c r="A33" i="12" s="1"/>
  <c r="A25" i="8"/>
  <c r="A30" i="12" s="1"/>
  <c r="A24" i="8"/>
  <c r="A29" i="12" s="1"/>
  <c r="A23" i="8"/>
  <c r="A28" i="12" s="1"/>
  <c r="A18" i="8"/>
  <c r="A23" i="12" s="1"/>
  <c r="A17" i="8"/>
  <c r="A22" i="12" s="1"/>
  <c r="A16" i="8"/>
  <c r="A21" i="12" s="1"/>
  <c r="A14" i="8"/>
  <c r="A19" i="12" s="1"/>
  <c r="A12" i="8"/>
  <c r="A17" i="12" s="1"/>
  <c r="A6" i="8"/>
  <c r="A13" i="12" s="1"/>
  <c r="A3" i="8"/>
  <c r="A10" i="12" s="1"/>
  <c r="A4" i="7"/>
  <c r="A4" i="12" s="1"/>
  <c r="A3" i="7"/>
  <c r="A3" i="12"/>
  <c r="C108" i="3"/>
  <c r="C106"/>
  <c r="C105"/>
  <c r="C103"/>
  <c r="C98"/>
  <c r="C97"/>
  <c r="C94"/>
  <c r="C93"/>
  <c r="C92"/>
  <c r="C82"/>
  <c r="C83"/>
  <c r="C81"/>
  <c r="C78"/>
  <c r="C72"/>
  <c r="C44"/>
  <c r="C43"/>
  <c r="C40"/>
  <c r="C39"/>
  <c r="C32"/>
  <c r="C29"/>
  <c r="C28"/>
  <c r="C27"/>
  <c r="C25"/>
  <c r="C20"/>
  <c r="C17"/>
  <c r="C8"/>
  <c r="C10"/>
  <c r="C7"/>
  <c r="C4"/>
  <c r="F95"/>
  <c r="F90"/>
  <c r="F91"/>
  <c r="F104"/>
  <c r="F108"/>
  <c r="F107"/>
  <c r="H107"/>
  <c r="F101"/>
  <c r="F103"/>
  <c r="F35"/>
  <c r="F100"/>
  <c r="H100"/>
  <c r="F99"/>
  <c r="H99"/>
  <c r="F98"/>
  <c r="H98"/>
  <c r="F97"/>
  <c r="H97"/>
  <c r="F55"/>
  <c r="F65"/>
  <c r="H65"/>
  <c r="F60"/>
  <c r="H60"/>
  <c r="F59"/>
  <c r="F56"/>
  <c r="H56"/>
  <c r="F40"/>
  <c r="H40"/>
  <c r="F92"/>
  <c r="H92"/>
  <c r="F93"/>
  <c r="F96"/>
  <c r="H96"/>
  <c r="F94"/>
  <c r="F105"/>
  <c r="F102"/>
  <c r="H102"/>
  <c r="F17"/>
  <c r="H55"/>
  <c r="F64"/>
  <c r="H64"/>
  <c r="F19"/>
  <c r="H19"/>
  <c r="F18"/>
  <c r="H18"/>
  <c r="F20"/>
  <c r="H20"/>
  <c r="E108"/>
  <c r="E107"/>
  <c r="G107" s="1"/>
  <c r="E106"/>
  <c r="E105"/>
  <c r="E103"/>
  <c r="E102"/>
  <c r="G102"/>
  <c r="E98"/>
  <c r="G98"/>
  <c r="E97"/>
  <c r="G97"/>
  <c r="E96"/>
  <c r="E93"/>
  <c r="E92"/>
  <c r="G92"/>
  <c r="E91"/>
  <c r="E82"/>
  <c r="E83"/>
  <c r="G83"/>
  <c r="E84"/>
  <c r="G84"/>
  <c r="E81"/>
  <c r="G81"/>
  <c r="E78"/>
  <c r="G78" s="1"/>
  <c r="E74"/>
  <c r="G74" s="1"/>
  <c r="E72"/>
  <c r="D40"/>
  <c r="E40"/>
  <c r="E39"/>
  <c r="D38"/>
  <c r="E33"/>
  <c r="E32"/>
  <c r="E29"/>
  <c r="E28"/>
  <c r="E25"/>
  <c r="E24"/>
  <c r="E20"/>
  <c r="E19"/>
  <c r="G19" s="1"/>
  <c r="E17"/>
  <c r="E7"/>
  <c r="G7" s="1"/>
  <c r="E4"/>
  <c r="G4" s="1"/>
  <c r="H63"/>
  <c r="G64"/>
  <c r="F10"/>
  <c r="F9"/>
  <c r="F8"/>
  <c r="F7"/>
  <c r="F11"/>
  <c r="G20"/>
  <c r="H8"/>
  <c r="H9"/>
  <c r="H11"/>
  <c r="H10"/>
  <c r="E55"/>
  <c r="G55" s="1"/>
  <c r="A11" i="9"/>
  <c r="A48" i="12" s="1"/>
  <c r="C55" i="3"/>
  <c r="H94"/>
  <c r="H103"/>
  <c r="G103"/>
  <c r="C11"/>
  <c r="G40"/>
  <c r="G59"/>
  <c r="H59"/>
  <c r="F58"/>
  <c r="E9"/>
  <c r="G9"/>
  <c r="A5" i="7"/>
  <c r="A5" i="12"/>
  <c r="C9" i="3"/>
  <c r="A22" i="8"/>
  <c r="A27" i="12" s="1"/>
  <c r="C37" i="3"/>
  <c r="D37"/>
  <c r="E37"/>
  <c r="E109"/>
  <c r="G109"/>
  <c r="C109"/>
  <c r="A20" i="11"/>
  <c r="A88" i="12" s="1"/>
  <c r="F28" i="3"/>
  <c r="F31"/>
  <c r="F30"/>
  <c r="F27"/>
  <c r="F24"/>
  <c r="F23"/>
  <c r="F25"/>
  <c r="G17"/>
  <c r="H17"/>
  <c r="H93"/>
  <c r="G93"/>
  <c r="H108"/>
  <c r="G108"/>
  <c r="A3" i="9"/>
  <c r="A40" i="12"/>
  <c r="C51" i="3"/>
  <c r="E51"/>
  <c r="G51" s="1"/>
  <c r="A11" i="11"/>
  <c r="A79" i="12" s="1"/>
  <c r="E99" i="3"/>
  <c r="G99" s="1"/>
  <c r="C99"/>
  <c r="E30"/>
  <c r="G60"/>
  <c r="H61"/>
  <c r="G91"/>
  <c r="H91"/>
  <c r="G79"/>
  <c r="G105"/>
  <c r="H105"/>
  <c r="F44"/>
  <c r="F45"/>
  <c r="F37"/>
  <c r="H37"/>
  <c r="F39"/>
  <c r="A30" i="8"/>
  <c r="A35" i="12"/>
  <c r="C45" i="3"/>
  <c r="G29"/>
  <c r="F57"/>
  <c r="A4" i="8"/>
  <c r="A11" i="12" s="1"/>
  <c r="E18" i="3"/>
  <c r="G18" s="1"/>
  <c r="F62"/>
  <c r="A7" i="10"/>
  <c r="A67" i="12"/>
  <c r="G22" i="3"/>
  <c r="F26"/>
  <c r="A27" i="8"/>
  <c r="A32" i="12"/>
  <c r="C42" i="3"/>
  <c r="A16" i="9"/>
  <c r="A53" i="12" s="1"/>
  <c r="E65" i="3"/>
  <c r="G65" s="1"/>
  <c r="C65"/>
  <c r="H87"/>
  <c r="G96"/>
  <c r="C24"/>
  <c r="A11" i="8"/>
  <c r="A16" i="12" s="1"/>
  <c r="E85" i="3"/>
  <c r="G85" s="1"/>
  <c r="A8" i="10"/>
  <c r="H8" i="7"/>
  <c r="E8"/>
  <c r="D5" i="3"/>
  <c r="D8" i="7"/>
  <c r="E100" i="3"/>
  <c r="G100"/>
  <c r="F71"/>
  <c r="F72"/>
  <c r="G10"/>
  <c r="E45"/>
  <c r="G45" s="1"/>
  <c r="F106"/>
  <c r="F42"/>
  <c r="F52"/>
  <c r="H82"/>
  <c r="G82"/>
  <c r="A7" i="7"/>
  <c r="C19" i="3"/>
  <c r="A5" i="8"/>
  <c r="A12" i="12" s="1"/>
  <c r="E27" i="3"/>
  <c r="G27" s="1"/>
  <c r="A13" i="8"/>
  <c r="A18" i="12"/>
  <c r="A19" i="8"/>
  <c r="A24" i="12"/>
  <c r="A26" i="8"/>
  <c r="A31" i="12"/>
  <c r="D41" i="3"/>
  <c r="E42"/>
  <c r="C41"/>
  <c r="A3" i="11"/>
  <c r="A71" i="12" s="1"/>
  <c r="C91" i="3"/>
  <c r="A8" i="11"/>
  <c r="A76" i="12"/>
  <c r="C96" i="3"/>
  <c r="F54"/>
  <c r="H54"/>
  <c r="C107"/>
  <c r="A29" i="8"/>
  <c r="A34" i="12"/>
  <c r="A10" i="10"/>
  <c r="F2" i="7"/>
  <c r="H9"/>
  <c r="H7" i="3"/>
  <c r="E71"/>
  <c r="F66"/>
  <c r="C71"/>
  <c r="F67"/>
  <c r="C102"/>
  <c r="C62"/>
  <c r="H25"/>
  <c r="G25"/>
  <c r="G23"/>
  <c r="H23"/>
  <c r="H67"/>
  <c r="G67"/>
  <c r="G72"/>
  <c r="H72"/>
  <c r="H62"/>
  <c r="G62"/>
  <c r="G24"/>
  <c r="H24"/>
  <c r="G37"/>
  <c r="G71"/>
  <c r="H71"/>
  <c r="G54"/>
  <c r="H27"/>
  <c r="G66"/>
  <c r="H66"/>
  <c r="H52"/>
  <c r="G52"/>
  <c r="G30"/>
  <c r="H30"/>
  <c r="G106"/>
  <c r="H106"/>
  <c r="G28"/>
  <c r="H28"/>
  <c r="H58"/>
  <c r="G58"/>
  <c r="G39"/>
  <c r="H39"/>
  <c r="G42"/>
  <c r="H42"/>
  <c r="H31"/>
  <c r="F33"/>
  <c r="F112"/>
  <c r="F32"/>
  <c r="F110"/>
  <c r="F34"/>
  <c r="H45"/>
  <c r="H26"/>
  <c r="G57"/>
  <c r="H57"/>
  <c r="H44"/>
  <c r="F111"/>
  <c r="H34"/>
  <c r="G34"/>
  <c r="H33"/>
  <c r="G33"/>
  <c r="J25"/>
  <c r="H32"/>
  <c r="G32"/>
  <c r="B119" l="1"/>
  <c r="B138"/>
  <c r="B129"/>
  <c r="B130"/>
  <c r="B120"/>
  <c r="B139"/>
  <c r="B131"/>
  <c r="B121"/>
  <c r="B140"/>
  <c r="B128"/>
  <c r="B137"/>
  <c r="B118"/>
  <c r="B117"/>
  <c r="G112"/>
  <c r="B141" s="1"/>
  <c r="G111"/>
  <c r="B132" s="1"/>
  <c r="G110"/>
  <c r="B122" s="1"/>
  <c r="B136"/>
  <c r="B127"/>
  <c r="B117" i="14"/>
  <c r="E136" i="3" l="1"/>
  <c r="D136"/>
  <c r="B147"/>
  <c r="D132"/>
  <c r="E132"/>
  <c r="E117"/>
  <c r="D117"/>
  <c r="B148"/>
  <c r="D137"/>
  <c r="E137"/>
  <c r="B151"/>
  <c r="E140"/>
  <c r="D140"/>
  <c r="E131"/>
  <c r="D131"/>
  <c r="E120"/>
  <c r="D120"/>
  <c r="D129"/>
  <c r="E129"/>
  <c r="E119"/>
  <c r="D119"/>
  <c r="D127"/>
  <c r="E127"/>
  <c r="E122"/>
  <c r="D122"/>
  <c r="D141"/>
  <c r="B152"/>
  <c r="E141"/>
  <c r="D118"/>
  <c r="E118"/>
  <c r="D128"/>
  <c r="E128"/>
  <c r="D121"/>
  <c r="E121"/>
  <c r="E139"/>
  <c r="D139"/>
  <c r="B150"/>
  <c r="E130"/>
  <c r="D130"/>
  <c r="B149"/>
  <c r="E138"/>
  <c r="D138"/>
  <c r="D149" l="1"/>
  <c r="C149"/>
  <c r="C150"/>
  <c r="D150"/>
  <c r="D152"/>
  <c r="C152"/>
  <c r="C151"/>
  <c r="D151"/>
  <c r="C147"/>
  <c r="D147"/>
  <c r="D148"/>
  <c r="C148"/>
</calcChain>
</file>

<file path=xl/sharedStrings.xml><?xml version="1.0" encoding="utf-8"?>
<sst xmlns="http://schemas.openxmlformats.org/spreadsheetml/2006/main" count="1141" uniqueCount="671">
  <si>
    <t>1. ด้านแหล่งน้ำดิบ</t>
  </si>
  <si>
    <t>2. ด้านระบบประปา</t>
  </si>
  <si>
    <t>2.1 ระบบน้ำดิบ</t>
  </si>
  <si>
    <t>2.1.2 ตู้ควบคุมเครื่องสูบน้ำดิบ</t>
  </si>
  <si>
    <t>2.2 ระบบผลิตน้ำ</t>
  </si>
  <si>
    <t>2.2.2 ระบบถังกรอง</t>
  </si>
  <si>
    <t xml:space="preserve">2.2.3 ทรายกรอง </t>
  </si>
  <si>
    <t xml:space="preserve">2.2.4 ถังน้ำใส </t>
  </si>
  <si>
    <t>2.2.5 ป้ายบอกปริมาตรถังน้ำใส</t>
  </si>
  <si>
    <t xml:space="preserve">2.2.6 ฝาปิดทางขึ้น-ลง ถังน้ำใส    </t>
  </si>
  <si>
    <t>2.3 ระบบจ่ายน้ำ</t>
  </si>
  <si>
    <t>2.3.2 ตู้ควบคุมเครื่องสูบน้ำดี</t>
  </si>
  <si>
    <t>3. ด้านการควบคุมการผลิตและบำรุงรักษาระบบประปา</t>
  </si>
  <si>
    <t>3.1 คุณสมบัติของผู้ควบคุมการผลิตและบำรุงรักษาระบบประปา</t>
  </si>
  <si>
    <t>3.1.1 ค่าตอบแทน</t>
  </si>
  <si>
    <t>3.2 การควบคุมการผลิตและบำรุงรักษาระบบประปา</t>
  </si>
  <si>
    <t>3.3 การซ่อมแซม/เปลี่ยน อุปกรณ์และระบบควบคุม</t>
  </si>
  <si>
    <t>3.3.1 หากท่อเมนจ่ายน้ำมีการแตกรั่ว</t>
  </si>
  <si>
    <t>3.3.2 ในรอบ 1 ปี ต้องหยุดจ่ายน้ำประปา (เนื่องจากการซ่อมแซมระบบ เช่น ระบบไฟฟ้า ระบบผลิต ระบบจ่าย ท่อจ่ายน้ำ เป็นต้น)</t>
  </si>
  <si>
    <t>3.4 การควบคุมปริมาณน้ำสูญเสียให้อยู่ในเกณฑ์ที่กำหนด</t>
  </si>
  <si>
    <t>3.4.1 ความแตกต่างระหว่างมาตรวัดน้ำหลักกับมาตรวัดน้ำรวมของผู้ใช้น้ำ</t>
  </si>
  <si>
    <t>4. ด้านปริมาณและคุณภาพน้ำประปา</t>
  </si>
  <si>
    <t>4.1 ปริมาณน้ำประปา</t>
  </si>
  <si>
    <t>4.3 ปริมาณคลอรีนหลงเหลือที่ปลายท่อจ่ายน้ำ</t>
  </si>
  <si>
    <t>5. ด้านการบริหารกิจการระบบประปา</t>
  </si>
  <si>
    <t>หมู่ที่</t>
  </si>
  <si>
    <t>ตำบล</t>
  </si>
  <si>
    <t>อำเภอ</t>
  </si>
  <si>
    <t>จังหวัด</t>
  </si>
  <si>
    <t>ลบ.ม./ชม.</t>
  </si>
  <si>
    <t>E(X)</t>
  </si>
  <si>
    <t>ZONE</t>
  </si>
  <si>
    <t>โดยหน่วยงาน</t>
  </si>
  <si>
    <t>ครัวเรือน</t>
  </si>
  <si>
    <t>เป็นเงิน</t>
  </si>
  <si>
    <t>หลังคาเรือน</t>
  </si>
  <si>
    <t>ตำแหน่ง</t>
  </si>
  <si>
    <t>หน่วยงาน</t>
  </si>
  <si>
    <t>เบอร์โทร</t>
  </si>
  <si>
    <t>1.1 ในรอบ 3 ปีที่ผ่านมา มีสถิติการขาดแคลนน้ำดิบในแต่ละปีสูงสุดกี่เดือน</t>
  </si>
  <si>
    <t>คำถาม</t>
  </si>
  <si>
    <t>คำตอบ</t>
  </si>
  <si>
    <t xml:space="preserve">มี 1 ชุด  </t>
  </si>
  <si>
    <t xml:space="preserve">มี 2 ชุด  </t>
  </si>
  <si>
    <t>5.1 การบริหารจัดการระบบประปาหมู่บ้าน</t>
  </si>
  <si>
    <t xml:space="preserve">5.1.1 ผู้บริหารกิจการประปาหมู่บ้านเคยเข้ารับการอบรมการบริหารกิจการประปาหมู่บ้านตามหลักสูตรของส่วนราชการ/สถาบันการศึกษาของรัฐ/เอกชนที่ได้มาตรฐาน  </t>
  </si>
  <si>
    <t>5.1.2 กฎระเบียบในการบริหารกิจการประปาหมู่บ้านมีหลักฐานเป็นลายลักษณ์อักษร</t>
  </si>
  <si>
    <t>5.1.3 การแจ้งข่าวสารของคณะกรรมการฯ แก่ผู้ใช้น้ำ</t>
  </si>
  <si>
    <t>5.1.4 กำหนดการประชุมของคณะกรรมการฯ</t>
  </si>
  <si>
    <t>๕.2 การเงินและบัญชี</t>
  </si>
  <si>
    <t>๕.2.1 การเก็บอัตราค่าน้ำประปาขั้นต่ำ</t>
  </si>
  <si>
    <t>5.2.๒ การวิเคราะห์ต้นทุนค่าน้ำประปา</t>
  </si>
  <si>
    <t>5.2.๓ การรับฟังความคิดเห็นของผู้ใช้น้ำในด้านราคา</t>
  </si>
  <si>
    <t>5.2.๔ ประปาหมู่บ้านมีกำไรสุทธิเฉลี่ยต่อเดือนในรอบ 1 ปี</t>
  </si>
  <si>
    <t>5.2.5 การเก็บเงินกองทุนทางธนาคารหรือสถาบันการเงิน</t>
  </si>
  <si>
    <t>5.2.6 การจัดทำระบบบัญชีรายรับ – รายจ่ายที่ชัดเจนและเปิดเผยได้</t>
  </si>
  <si>
    <t>5.3 สมาชิกผู้ใช้น้ำ</t>
  </si>
  <si>
    <t>5.3.1  สมาชิกผู้ใช้น้ำค้างชำระเกินกว่า 1 เดือน</t>
  </si>
  <si>
    <t>5.3.2  ผู้ใช้น้ำฟรีโดยปราศจากหลักเกณฑ์ที่ชัดเจน</t>
  </si>
  <si>
    <t>5.4 แบบแปลน/คู่มือ</t>
  </si>
  <si>
    <t>5.4.1 แบบผังแนวท่อส่งน้ำดิบ</t>
  </si>
  <si>
    <t>5.4.2 แบบผังระบบผลิตประปา/การประสานท่อระหว่างระบบฯ</t>
  </si>
  <si>
    <t>5.5 การบันทึกประวัติการซ่อมแซมระบบประปา</t>
  </si>
  <si>
    <t>5.4.3 แบบผังแนวท่อจ่ายน้ำประปา</t>
  </si>
  <si>
    <t>5.4.4 คู่มือการควบคุมการผลิตน้ำประปา/การบริหารกิจการประปา</t>
  </si>
  <si>
    <t>ปี พ.ศ. ที่เจาะ</t>
  </si>
  <si>
    <t>อายุการใช้งาน</t>
  </si>
  <si>
    <t>ปี</t>
  </si>
  <si>
    <t>ความลึก</t>
  </si>
  <si>
    <t>ปริมาณน้ำที่บ่อบาดาลให้ได้</t>
  </si>
  <si>
    <t>2.1.1 เครื่องสูบน้ำดิบ</t>
  </si>
  <si>
    <t>2.1.3 ชานบ่อบาดาล</t>
  </si>
  <si>
    <t>2.2.1 ระบบเติมอากาศ</t>
  </si>
  <si>
    <t>2.2.7 ระบบจ่ายสารเคมีและฆ่าเชื้อโรค</t>
  </si>
  <si>
    <t>2.3.4.1 สวิทซ์แรงดัน เกจวัดแรงดัน และสวิทซ์ระบายแรงดัน</t>
  </si>
  <si>
    <t>2.3.6 ท่อจ่ายน้ำและอุปกรณ์ท่อ</t>
  </si>
  <si>
    <t>3.2.1.1 บันทึกชั่วโมงการทำงานของเครื่องสูบน้ำ</t>
  </si>
  <si>
    <t>3.2.1.2 ตรวจสอบสภาพการทำงานของเครื่องสูบน้ำ(น้ำรั่วซึม/ฟังเสียง/สังเกตกลิ่นไหม้ ฯลฯ)</t>
  </si>
  <si>
    <t>3.2.4 การล้างย้อนทรายกรอง (Back wash)</t>
  </si>
  <si>
    <t>3.2.4.1 ก่อนการล้างย้อนทรายกรอง</t>
  </si>
  <si>
    <t xml:space="preserve">3.2.5 การล้างทำความสะอาดถังน้ำใส </t>
  </si>
  <si>
    <t>3.2.6 การล้างทำความสะอาดหอถังสูง</t>
  </si>
  <si>
    <t>3.2.7 การเติมสารละลายคลอรีนเพื่อฆ่าเชื้อโรคในน้ำประปา</t>
  </si>
  <si>
    <t>2.1.4 ท่อส่งน้ำดิบ</t>
  </si>
  <si>
    <t>กรณีเป็นระบบสูบจ่ายตรงจากบ่อบาดาล ไม่ต้องประเมินข้อ 3.2.2 – 3.2.5</t>
  </si>
  <si>
    <t>กรณีเป็นระบบสูบจ่ายตรงมีถังน้ำใส ไม่ต้องประเมินข้อ 3.2.2 – 3.2.4</t>
  </si>
  <si>
    <t>3.2.8 การใช้เครื่องวิเคราะห์คลอรีนหลงเหลือถูกต้อง</t>
  </si>
  <si>
    <t>ข</t>
  </si>
  <si>
    <t>2.3.1 เครื่องสูบน้ำดีและจำนวนเครื่องสูบน้ำดี (เลือกตอบเพียงข้อเดียว)</t>
  </si>
  <si>
    <t>2.3.4  ถังอัดความดัน (Pressure Tank) (ถ้าประเมินข้อ ๒.3.3 หอถังสูง ไม่ต้องทำข้อนี้)</t>
  </si>
  <si>
    <t>2.3.3 หอถังสูง (ถ้าประเมินข้อ ๒.3.4 ถังอัดความดัน ไม่ต้องทำข้อนี้)</t>
  </si>
  <si>
    <t>2.3.3.1 ป้ายบอกปริมาตรน้ำในหอถังสูง</t>
  </si>
  <si>
    <t>3.1.3 ประสบการณ์การควบคุมการผลิตและบำรุงรักษาระบบประปา</t>
  </si>
  <si>
    <t>แบบประเมินมาตรฐานคุณภาพระบบประปาหมู่บ้าน (แบบบาดาล)   (กรอกในไฟล์ EXCELL)</t>
  </si>
  <si>
    <t>ผู้ให้ข้อมูล</t>
  </si>
  <si>
    <t>1.2.1 ความขุ่น</t>
  </si>
  <si>
    <t>1.2.2 กลิ่น</t>
  </si>
  <si>
    <t>1.2.3 ความเค็ม</t>
  </si>
  <si>
    <t>1.2.4 ความเปรี้ยว</t>
  </si>
  <si>
    <t xml:space="preserve">1. ด้านแหล่งน้ำดิบ </t>
  </si>
  <si>
    <t>การประเมินมาตรฐานคุณภาพระบบประปาหมู่บ้านเบื้องต้นอยู่ในระดับดีมาก</t>
  </si>
  <si>
    <t>A</t>
  </si>
  <si>
    <t>4-5</t>
  </si>
  <si>
    <t>90-100</t>
  </si>
  <si>
    <t>การประเมินมาตรฐานคุณภาพระบบประปาหมู่บ้านเบื้องต้นอยู่ในระดับดี</t>
  </si>
  <si>
    <t>B</t>
  </si>
  <si>
    <t>3-4</t>
  </si>
  <si>
    <t>70-90</t>
  </si>
  <si>
    <t xml:space="preserve">การประเมินมาตรฐานคุณภาพระบบประปาหมู่บ้านเบื้องต้นอยู่ในระดับปานกลาง </t>
  </si>
  <si>
    <t>C</t>
  </si>
  <si>
    <t>2-3</t>
  </si>
  <si>
    <t>50-70</t>
  </si>
  <si>
    <t>การประเมินมาตรฐานคุณภาพระบบประปาหมู่บ้านเบื้องต้นอยู่ในระดับต่ำต้องปรับปรุง</t>
  </si>
  <si>
    <t>D</t>
  </si>
  <si>
    <t>1-2</t>
  </si>
  <si>
    <t>30-50</t>
  </si>
  <si>
    <t>การประเมินมาตรฐานคุณภาพระบบประปาหมู่บ้านเบื้องต้นอยู่ในระดับต่ำมากต้องปรับปรุงเร่งด่วน</t>
  </si>
  <si>
    <t>E</t>
  </si>
  <si>
    <t>0-1</t>
  </si>
  <si>
    <t>0-30</t>
  </si>
  <si>
    <t>1.2  คุณภาพน้ำดิบทางกายภาพ</t>
  </si>
  <si>
    <t>4.3-5</t>
  </si>
  <si>
    <t>85-100</t>
  </si>
  <si>
    <t>ข. มีกลิ่น</t>
  </si>
  <si>
    <t>3.5-4.2</t>
  </si>
  <si>
    <t>69-84</t>
  </si>
  <si>
    <t>ข. เค็ม</t>
  </si>
  <si>
    <t>2.7-3.4</t>
  </si>
  <si>
    <t>52-68</t>
  </si>
  <si>
    <t>ข. เปรี้ยว</t>
  </si>
  <si>
    <t>1.9-2.6</t>
  </si>
  <si>
    <t>37-52</t>
  </si>
  <si>
    <t xml:space="preserve">2. ด้านระบบประปา </t>
  </si>
  <si>
    <t>1-1.8</t>
  </si>
  <si>
    <t>20-36</t>
  </si>
  <si>
    <t xml:space="preserve">□   มี 1 ชุด  </t>
  </si>
  <si>
    <t xml:space="preserve">□   มี 2 ชุด </t>
  </si>
  <si>
    <t xml:space="preserve"> </t>
  </si>
  <si>
    <t xml:space="preserve">               2.1.2 ตู้ควบคุมเครื่องสูบน้ำดิบ</t>
  </si>
  <si>
    <t>ระบบจ่ายสารเคมีและฆ่าเชื้อโรค</t>
  </si>
  <si>
    <t>2.3.1 เครื่องสูบน้ำดีและจำนวนเครื่องสูบน้ำดี (เลือกเพียงข้อเดียว)</t>
  </si>
  <si>
    <t>2.3.2        ตู้ควบคุมเครื่องสูบน้ำดี</t>
  </si>
  <si>
    <t xml:space="preserve"> ค.  ไม่มี </t>
  </si>
  <si>
    <t xml:space="preserve">2.3.5 </t>
  </si>
  <si>
    <t xml:space="preserve">มาตรวัดน้ำหลัก             </t>
  </si>
  <si>
    <t xml:space="preserve">2.3.6 </t>
  </si>
  <si>
    <t>ท่อจ่ายน้ำและอุปกรณ์ท่อ</t>
  </si>
  <si>
    <t xml:space="preserve">3. ด้านการควบคุมการผลิตและบำรุงรักษาระบบประปา </t>
  </si>
  <si>
    <t xml:space="preserve">3.1.2 การอบรมตามหลักสูตรของส่วนราชการ/สถาบันการศึกษาของรัฐ/เอกชนที่ได้มาตรฐาน  </t>
  </si>
  <si>
    <t xml:space="preserve">           </t>
  </si>
  <si>
    <t xml:space="preserve">3.3.1 หากท่อเมนจ่ายน้ำมีการแตกรั่ว  </t>
  </si>
  <si>
    <t xml:space="preserve">  </t>
  </si>
  <si>
    <t>4.2  คุณภาพน้ำประปา ทางกายภาพ</t>
  </si>
  <si>
    <t xml:space="preserve">ก. ใส </t>
  </si>
  <si>
    <t>ข. ขุ่น</t>
  </si>
  <si>
    <t xml:space="preserve">ก. ไม่มีกลิ่น            </t>
  </si>
  <si>
    <t xml:space="preserve">ก. ไม่เปรี้ยว             </t>
  </si>
  <si>
    <t>ง. ไม่มีการตรวจวัดปริมาณคลอรีนหลงเหลือ</t>
  </si>
  <si>
    <t xml:space="preserve">5. ด้านการบริหารกิจการระบบประปา </t>
  </si>
  <si>
    <t>5.1.1 ผู้บริหารกิจการประปาหมู่บ้านเคยเข้ารับการอบรมการบริหารกิจการประปาหมู่บ้าน</t>
  </si>
  <si>
    <t xml:space="preserve">ตามหลักสูตรของส่วนราชการ/สถาบันการศึกษาของรัฐ/เอกชนที่ได้มาตรฐาน  </t>
  </si>
  <si>
    <t>5.1.4        กำหนดการประชุมของคณะกรรมการฯ</t>
  </si>
  <si>
    <t xml:space="preserve">๕.2 การเงินและบัญชี </t>
  </si>
  <si>
    <t>5.4.2        แบบผังระบบผลิตประปา/การประสานท่อระหว่างระบบฯ</t>
  </si>
  <si>
    <t>คะแนน</t>
  </si>
  <si>
    <t>น้ำหนัก</t>
  </si>
  <si>
    <t>2.1.3 ซานบ่อบาดาล</t>
  </si>
  <si>
    <t>2.2.7</t>
  </si>
  <si>
    <t>2.2.7.1 เครื่องจ่ายสารละลายคลอรีนและสภาพการใช้งาน</t>
  </si>
  <si>
    <t>2.2.7.2 เครื่องวิเคราะห์คลอรีนหลงเหลือและสภาพการใช้งาน</t>
  </si>
  <si>
    <t>- กรณีเป็นระบบสูบจ่ายตรงจากบ่อบาดาล ไม่ต้องประเมินข้อ 3.2.2 – 3.2.5</t>
  </si>
  <si>
    <t xml:space="preserve">- กรณีเป็นระบบสูบจ่ายตรงมีถังน้ำใส </t>
  </si>
  <si>
    <t xml:space="preserve">     ไม่ต้องประเมินข้อ 3.2.2 – 3.2.4</t>
  </si>
  <si>
    <t>ก. บันทึก เป็นประจำ</t>
  </si>
  <si>
    <t>ข. บันทึก เป็นบางครั้ง</t>
  </si>
  <si>
    <t>ก. ตรวจสอบ เป็นประจำ</t>
  </si>
  <si>
    <t>ข. ตรวจสอบ เป็นบางครั้ง</t>
  </si>
  <si>
    <t>ค. ไม่เคยตรวจสอบ</t>
  </si>
  <si>
    <t xml:space="preserve">3.2.2 การทำความสะอาดระบบเติมอากาศ           </t>
  </si>
  <si>
    <t xml:space="preserve">3.2.3 การล้างทำความสะอาดถังกรอง             </t>
  </si>
  <si>
    <t>ก. สังเกตระดับน้ำในถังกรอง</t>
  </si>
  <si>
    <t>ข. ไม่เคยสังเกตระดับน้ำในถังกรอง</t>
  </si>
  <si>
    <t xml:space="preserve">3.2.4.2 การล้างย้อนทรายกรอง     </t>
  </si>
  <si>
    <t>ข. ล้างนานๆ ครั้ง</t>
  </si>
  <si>
    <t>ค. ไม่เคยล้าง</t>
  </si>
  <si>
    <t>ข. เติม เป็นบางครั้ง</t>
  </si>
  <si>
    <t>ค. ไม่เติม</t>
  </si>
  <si>
    <t>ก. ใช้ เป็นประจำ</t>
  </si>
  <si>
    <t>ข. ใช้ เป็นบางครั้ง</t>
  </si>
  <si>
    <t>ค. ไม่ใช้</t>
  </si>
  <si>
    <t>ก. มีการบันทึก เป็นประจำ</t>
  </si>
  <si>
    <t>ข. มีการบันทึก เป็นบางครั้ง</t>
  </si>
  <si>
    <t>ค. ไม่มีการบันทึก</t>
  </si>
  <si>
    <t>กรณีเป็นระบบสูบจ่ายตรงจากบ่อบาดาล</t>
  </si>
  <si>
    <t>ปัจจัย</t>
  </si>
  <si>
    <t>รวมทั้ง 5 ด้าน</t>
  </si>
  <si>
    <t>เปอร์เซ็นต์</t>
  </si>
  <si>
    <t>ระดับ</t>
  </si>
  <si>
    <t>กรณีเป็นระบบสูบจ่ายตรงมีถังน้ำใส</t>
  </si>
  <si>
    <t>P</t>
  </si>
  <si>
    <t>ก. 3 ปี ขึ้นไป</t>
  </si>
  <si>
    <t>ข. 1 - 3 ปี</t>
  </si>
  <si>
    <t>ค. น้อยกว่า 1 ปี</t>
  </si>
  <si>
    <t>ก. ไม่ขาดแคลน</t>
  </si>
  <si>
    <t xml:space="preserve">ก. ไม่มีกลิ่น    </t>
  </si>
  <si>
    <t>ก. ไม่เค็ม</t>
  </si>
  <si>
    <t>ก. ไม่เปรี้ยว</t>
  </si>
  <si>
    <t>ก. ใช้งานได้</t>
  </si>
  <si>
    <t>ข. ใช้งานไม่ได้</t>
  </si>
  <si>
    <t>ก. มี สภาพดี</t>
  </si>
  <si>
    <t>ข. มี สภาพทรุดโทรม</t>
  </si>
  <si>
    <t xml:space="preserve">ค. ไม่มี </t>
  </si>
  <si>
    <t>ข. มี สภาพทรุดโทรม</t>
  </si>
  <si>
    <t xml:space="preserve">ค. ไม่มี </t>
  </si>
  <si>
    <t>ก. สภาพดี</t>
  </si>
  <si>
    <t>ข. สภาพชำรุด รั่วซึม</t>
  </si>
  <si>
    <t>ก. มี สภาพดี</t>
  </si>
  <si>
    <t>ค. ไม่มี หรือ ใช้งานไม่ได้</t>
  </si>
  <si>
    <t>ก. มี สภาพดี ใช้งานได้</t>
  </si>
  <si>
    <t>ข. มี ใช้งานไม่ได้ หรือ ไม่มีสารเคมี</t>
  </si>
  <si>
    <t>ข. ใช้งานไม่ได้</t>
  </si>
  <si>
    <t>ก. ใช้งานได้ 2 ชุด</t>
  </si>
  <si>
    <t>ข. ใช้งานได้ 1 ชุด ใช้ไม่ได้ 1 ชุด</t>
  </si>
  <si>
    <t xml:space="preserve">ค. ใช้ไม่ได้ทั้ง 2 ชุด </t>
  </si>
  <si>
    <t>ข. ท่อหรืออุปกรณ์ท่อแตกรั่วซึมหรือชำรุดนานๆครั้ง</t>
  </si>
  <si>
    <t>ค. ท่อหรืออุปกรณ์ท่อแตกรั่วซึมหรือชำรุดบ่อย</t>
  </si>
  <si>
    <t>ก. ได้รับค่าจ้างเป็นรายเดือน</t>
  </si>
  <si>
    <t>ข. ได้รับค่าตอบแทนเป็นอย่างอื่น</t>
  </si>
  <si>
    <t>ค. ไม่ได้รับค่าตอบแทน</t>
  </si>
  <si>
    <t>ค. ไม่เคยบันทึก</t>
  </si>
  <si>
    <t>ข. 2 ครั้ง</t>
  </si>
  <si>
    <t xml:space="preserve">ค. 3 ครั้ง     </t>
  </si>
  <si>
    <t>ง. มากกว่า 3 ครั้ง</t>
  </si>
  <si>
    <t>ก. ไม่เกิน 25 %</t>
  </si>
  <si>
    <t>ข. 26 % - 30%</t>
  </si>
  <si>
    <t>ค. มากกว่า 30 %</t>
  </si>
  <si>
    <t>ง. ไม่มีการบันทึกข้อมูล</t>
  </si>
  <si>
    <t>ก. เพียงพอกับความต้องการของผู้ใช้น้ำ</t>
  </si>
  <si>
    <t>ข. ไม่เพียงพอ จ่ายได้เป็นบางเวลา/บางพื้นที่</t>
  </si>
  <si>
    <t>ก. 0.2 – 0.5 มก./ลิตร</t>
  </si>
  <si>
    <t>ข. มากกว่า 0.5 มก./ลิตร</t>
  </si>
  <si>
    <t>ค. น้อยกว่า 0.2 มก./ลิตร</t>
  </si>
  <si>
    <t>ก. มี</t>
  </si>
  <si>
    <t>ข. ไม่มี</t>
  </si>
  <si>
    <t>ก. มี ประจำ 1 เดือน</t>
  </si>
  <si>
    <t>ข. มี ประจำ 3 เดือน</t>
  </si>
  <si>
    <t>ค. มี ประจำปี</t>
  </si>
  <si>
    <t>ง. ไม่มี</t>
  </si>
  <si>
    <t>ก. มี กำหนดวาระที่แน่นอน</t>
  </si>
  <si>
    <t>ข. มี ไม่มีกำหนดวาระ</t>
  </si>
  <si>
    <t xml:space="preserve">ค. ไม่มีการประชุม </t>
  </si>
  <si>
    <t>ก. มีการกำหนดอัตราค่าน้ำขั้นต่ำ</t>
  </si>
  <si>
    <t>ข. ไม่มีการกำหนดอัตราค่าน้ำขั้นต่ำ</t>
  </si>
  <si>
    <t>ก. มี</t>
  </si>
  <si>
    <t>ก. กำไรมากกว่า 2000 บาท ขึ้นไป</t>
  </si>
  <si>
    <t>ข. กำไรตั้งแต่ 1000 – 2000 บาท</t>
  </si>
  <si>
    <t>ค. กำไรต่ำกว่า 1000 บาท</t>
  </si>
  <si>
    <t>ง. ไม่กำไรหรือขาดทุน</t>
  </si>
  <si>
    <t>ก. ไม่มี</t>
  </si>
  <si>
    <t>ข. มี</t>
  </si>
  <si>
    <t xml:space="preserve">ก. ไม่มีผู้ใช้น้ำฟรี </t>
  </si>
  <si>
    <t>ข. มีผู้ใช้น้ำฟรีตามหลักเกณฑ์</t>
  </si>
  <si>
    <t xml:space="preserve">ค. มีผู้ใช้น้ำฟรีโดยปราศจากหลักเกณฑ์ </t>
  </si>
  <si>
    <t>ข. ไม่มี</t>
  </si>
  <si>
    <t>4.51-5.00</t>
  </si>
  <si>
    <t>31-50</t>
  </si>
  <si>
    <t>51-80</t>
  </si>
  <si>
    <t>81-90</t>
  </si>
  <si>
    <t>1.51-2.50</t>
  </si>
  <si>
    <t>2.51-4.00</t>
  </si>
  <si>
    <t>4.01-4.50</t>
  </si>
  <si>
    <t>91-100</t>
  </si>
  <si>
    <t>0.00-1.50</t>
  </si>
  <si>
    <t>ค</t>
  </si>
  <si>
    <t>ง</t>
  </si>
  <si>
    <t>จ</t>
  </si>
  <si>
    <t>คุณภาพน้ำดิบมีรสเค็ม</t>
  </si>
  <si>
    <t>คุณภาพน้ำดิบมีรสเปรี้ยว</t>
  </si>
  <si>
    <t>ไม่มีตู้ควบคุมเครื่องสูบน้ำดิบ</t>
  </si>
  <si>
    <t>ท่อส่งน้ำดิบสภาพชำรุด รั่วซึม</t>
  </si>
  <si>
    <t>ไม่มีระบบถังกรอง</t>
  </si>
  <si>
    <t xml:space="preserve">ไม่มีถังน้ำใส </t>
  </si>
  <si>
    <t>ไม่มีป้ายบอกปริมาตรถังน้ำใส</t>
  </si>
  <si>
    <t xml:space="preserve">ไม่มีฝาปิดทางขึ้น-ลง ถังน้ำใส    </t>
  </si>
  <si>
    <t>ไม่มีเครื่องจ่ายสารละลายคลอรีน</t>
  </si>
  <si>
    <t>ไม่มีเครื่องวิเคราะห์คลอรีนหลงเหลือ</t>
  </si>
  <si>
    <t>เครื่องสูบน้ำดีใช้งานได้ 1 ชุด ใช้ไม่ได้ 1 ชุด</t>
  </si>
  <si>
    <t xml:space="preserve">เครื่องสูบน้ำดีใช้ไม่ได้ทั้ง 2 ชุด </t>
  </si>
  <si>
    <t>2.3.2 ตู้ควบคุมเครื่องสูบน้ำดี</t>
  </si>
  <si>
    <t>ไม่มีตู้ควบคุมเครื่องสูบน้ำดี</t>
  </si>
  <si>
    <t>ไม่มีหอถังสูง</t>
  </si>
  <si>
    <t>ไม่มีป้ายบอกปริมาตรน้ำในหอถังสูง</t>
  </si>
  <si>
    <t>ไม่มีถังอัดความดัน</t>
  </si>
  <si>
    <t>ไม่มีสวิทซ์แรงดัน เกจวัดแรงดัน และสวิทซ์ระบายแรงดัน</t>
  </si>
  <si>
    <t xml:space="preserve">2.3.5 มาตรวัดน้ำหลัก       </t>
  </si>
  <si>
    <t xml:space="preserve">ไม่มีมาตรวัดน้ำหลัก   </t>
  </si>
  <si>
    <t xml:space="preserve">2.3.6 ท่อจ่ายน้ำและอุปกรณ์ท่อ </t>
  </si>
  <si>
    <t>ท่อจ่ายน้ำและอุปกรณ์ท่อแตกรั่วซึมหรือชำรุดนานๆครั้ง</t>
  </si>
  <si>
    <t>ท่อจ่ายน้ำและอุปกรณ์ท่อแตกรั่วซึมหรือชำรุดบ่อย</t>
  </si>
  <si>
    <t xml:space="preserve">ไม่มีการอบรมตามหลักสูตรของส่วนราชการ/สถาบันการศึกษาของรัฐ/เอกชนที่ได้มาตรฐาน  </t>
  </si>
  <si>
    <t>ประสบการณ์การควบคุมการผลิตและบำรุงรักษาระบบประปาน้อยกว่า 1 ปี</t>
  </si>
  <si>
    <t xml:space="preserve">ไม่เคยทำความสะอาดถังกรอง  </t>
  </si>
  <si>
    <t>บันทึกชั่วโมงการทำงานของเครื่องสูบน้ำเป็นบางครั้ง</t>
  </si>
  <si>
    <t>ไม่เคยบันทึกชั่วโมงการทำงานของเครื่องสูบน้ำ</t>
  </si>
  <si>
    <t xml:space="preserve"> ตรวจสอบสภาพการทำงานของเครื่องสูบน้ำเป็นบางครั้ง</t>
  </si>
  <si>
    <t xml:space="preserve"> ไม่เคยตรวจสอบสภาพการทำงานของเครื่องสูบน้ำ</t>
  </si>
  <si>
    <t>ตรวจสอบสภาพการทำงานของตู้ควบคุมของเครื่องสูบน้ำเป็นบางครั้ง</t>
  </si>
  <si>
    <t>ไม่คเยตรวจสอบสภาพการทำงานของตู้ควบคุมของเครื่องสูบน้ำ</t>
  </si>
  <si>
    <t xml:space="preserve">ก่อนการล้างย้อนทรายกรอง ไม่เคยสังเกตระดับน้ำในถังกรอง/หลอดวัดความฝืดหน้าทราย  </t>
  </si>
  <si>
    <t xml:space="preserve">ล้างย้อนทรายกรองนานๆครั้ง   </t>
  </si>
  <si>
    <t xml:space="preserve">ไม่เคยล้างย้อนทรายกรอง </t>
  </si>
  <si>
    <t>ล้างทำความสะอาดถังน้ำใส มากกว่า 1 ปี/ครั้ง</t>
  </si>
  <si>
    <t xml:space="preserve">ไม่เคยล้างทำความสะอาดถังน้ำใส </t>
  </si>
  <si>
    <t>ล้างทำความสะอาดหอถังสูงมากกว่า 1 ปี/ครั้ง</t>
  </si>
  <si>
    <t>ไม่เคยล้างทำความสะอาดหอถังสูง</t>
  </si>
  <si>
    <t>เติมสารละลายคลอรีนเพื่อฆ่าเชื้อโรคในน้ำประปาเป็นบางครั้ง</t>
  </si>
  <si>
    <t>ไม่เติมสารละลายคลอรีนเพื่อฆ่าเชื้อโรคในน้ำประปา</t>
  </si>
  <si>
    <t>ใช้เครื่องวิเคราะห์คลอรีนหลงเหลือเป็นบางครั้ง</t>
  </si>
  <si>
    <t>ไม่ใช้เครื่องวิเคราะห์คลอรีนหลงเหลือ</t>
  </si>
  <si>
    <t>บันทึกข้อมูลการเติมสารเคมีเป็นบางครั้ง</t>
  </si>
  <si>
    <t>ไม่มีการบันทึกข้อมูลการเติมสารเคมี</t>
  </si>
  <si>
    <t>ในรอบ 1 ปี ต้องหยุดจ่ายน้ำประปา 1 ครั้ง</t>
  </si>
  <si>
    <t>ในรอบ 1 ปี ต้องหยุดจ่ายน้ำประปา 2 ครั้ง</t>
  </si>
  <si>
    <t>ในรอบ 1 ปี ต้องหยุดจ่ายน้ำประปา 3 ครั้ง</t>
  </si>
  <si>
    <t>ในรอบ 1 ปี ต้องหยุดจ่ายน้ำประปามากกว่า 3 ครั้ง</t>
  </si>
  <si>
    <t>ความแตกต่างระหว่างมาตรวัดน้ำหลักกับมาตรวัดน้ำรวมของผู้ใช้น้ำอยู่ระหว่าง 26 % - 30%</t>
  </si>
  <si>
    <t>ความแตกต่างระหว่างมาตรวัดน้ำหลักกับมาตรวัดน้ำรวมของผู้ใช้น้ำมากกว่า 30%</t>
  </si>
  <si>
    <t>ไม่มีการบันทึกข้อมูลความแตกต่างระหว่างมาตรวัดน้ำหลักกับมาตรวัดน้ำรวมของผู้ใช้น้ำ</t>
  </si>
  <si>
    <t>ปริมาณน้ำประปาไม่เพียงพอ จ่ายได้เป็นบางเวลา/บางพื้นที่</t>
  </si>
  <si>
    <t>4.2  คุณภาพน้ำดิบทางกายภาพ</t>
  </si>
  <si>
    <t>ปริมาณคลอรีนหลงเหลือที่ปลายท่อจ่ายน้ำมากกว่า 0.5 มก./ลิตร</t>
  </si>
  <si>
    <t>ปริมาณคลอรีนหลงเหลือที่ปลายท่อจ่ายน้ำน้อยกว่า 0.2 มก./ลิตร</t>
  </si>
  <si>
    <t>ไม่มีการตรวจวัดปริมาณคลอรีนหลงเหลือ</t>
  </si>
  <si>
    <t xml:space="preserve">ไม่ผ่านการอบรมการบริหารกิจการประปาหมู่บ้านตามหลักสูตรของส่วนราชการ/สถาบันการศึกษาของรัฐ/เอกชนที่ได้มาตรฐาน  </t>
  </si>
  <si>
    <t>ไม่มีกฎระเบียบในการบริหารกิจการประปาหมู่บ้านมีหลักฐานเป็นลายลักษณ์อักษร</t>
  </si>
  <si>
    <t xml:space="preserve"> มีการแจ้งข่าวสารของคณะกรรมการฯ แก่ผู้ใช้น้ำ ประจำ 1 เดือน</t>
  </si>
  <si>
    <t xml:space="preserve"> มีการแจ้งข่าวสารของคณะกรรมการฯ แก่ผู้ใช้น้ำ ประจำ 3 เดือน</t>
  </si>
  <si>
    <t xml:space="preserve"> มีการแจ้งข่าวสารของคณะกรรมการฯ แก่ผู้ใช้น้ำ ประจำปี</t>
  </si>
  <si>
    <t>ไม่มีการแจ้งข่าวสารของคณะกรรมการฯ แก่ผู้ใช้น้ำ</t>
  </si>
  <si>
    <t>มีประชุมแต่ไม่มีการกำหนดวาระประชุมที่แน่นอน</t>
  </si>
  <si>
    <t>ไม่มีการประชุมของคณะกรรมการฯ</t>
  </si>
  <si>
    <t>ไม่มีการกำหนดอัตราค่าน้ำขั้นต่ำ</t>
  </si>
  <si>
    <t>ไม่มีการวิเคราะห์ต้นทุนค่าน้ำประปา</t>
  </si>
  <si>
    <t>ไม่มีการรับฟังความคิดเห็นของผู้ใช้น้ำในด้านราคา</t>
  </si>
  <si>
    <t>ประปาหมู่บ้านมีกำไรสุทธิเฉลี่ยต่อเดือนในรอบ 1 ปี อยู่ระหว่าง 1000 – 2000 บาท</t>
  </si>
  <si>
    <t>ประปาหมู่บ้านมีกำไรสุทธิเฉลี่ยต่อเดือนในรอบ 1 ปี ต่ำกว่า 1000 บาท</t>
  </si>
  <si>
    <t>ไม่มีการเก็บเงินกองทุนทางธนาคารหรือสถาบันการเงิน</t>
  </si>
  <si>
    <t>มีการจัดทำระบบบัญชีรายรับ – รายจ่าย แต่ไม่เปิดเผย</t>
  </si>
  <si>
    <t>ไม่มีการจัดทำบัญชีรายรับ – รายจ่าย</t>
  </si>
  <si>
    <t>มีสมาชิกผู้ใช้น้ำค้างชำระเกินกว่า 1 เดือน</t>
  </si>
  <si>
    <t>มีผู้ใช้น้ำฟรีตามหลักเกณฑ์</t>
  </si>
  <si>
    <t xml:space="preserve">มีผู้ใช้น้ำฟรีโดยปราศจากหลักเกณฑ์ </t>
  </si>
  <si>
    <t>ไม่มีแบบผังแนวท่อส่งน้ำดิบ</t>
  </si>
  <si>
    <t>ไม่มีแบบผังระบบผลิตประปา/การประสานท่อระหว่างระบบฯ</t>
  </si>
  <si>
    <t>ไม่มีแบบผังแนวท่อจ่ายน้ำประปา</t>
  </si>
  <si>
    <t>ไม่มีคู่มือการควบคุมการผลิตน้ำประปา/การบริหารกิจการประปา</t>
  </si>
  <si>
    <t>ไม่มีการบันทึกประวัติการซ่อมแซมระบบประปา</t>
  </si>
  <si>
    <t>เครื่องสูบน้ำดิบใช้งานไม่ได้</t>
  </si>
  <si>
    <t>ไม่มีซานบ่อบาดาล</t>
  </si>
  <si>
    <t>ไม่มีระบบเติมอากาศ</t>
  </si>
  <si>
    <t>3.2.1.3  ตรวจสอบสภาพการทำงานของตู้ควบคุมของเครื่องสูบน้ำ</t>
  </si>
  <si>
    <t>ไม่เคยทำความสะอาดระบบเติมอากาศ</t>
  </si>
  <si>
    <t>3.2.9 การบันทึกข้อมูลการเติมสารเคมี</t>
  </si>
  <si>
    <t>ด้านแหล่งน้ำดิบ</t>
  </si>
  <si>
    <t>กลับ</t>
  </si>
  <si>
    <t>ด้านระบบประปา</t>
  </si>
  <si>
    <t>ด้านการควบคุมการผลิตและบำรุงรักษาระบบประปา</t>
  </si>
  <si>
    <t>ด้านปริมาณและคุณภาพน้ำประปา</t>
  </si>
  <si>
    <t>5.2 การเงินและบัญชี</t>
  </si>
  <si>
    <t>ไม่มี</t>
  </si>
  <si>
    <t xml:space="preserve">บาท  </t>
  </si>
  <si>
    <t>มี</t>
  </si>
  <si>
    <t>1.</t>
  </si>
  <si>
    <t xml:space="preserve"> อื่นๆ ระบุ</t>
  </si>
  <si>
    <t xml:space="preserve">            - </t>
  </si>
  <si>
    <t>ค่าซ่อมแซมเครื่องสูบน้ำ ในรอบ 1 ปี เฉลี่ยเดือนละ</t>
  </si>
  <si>
    <t>ค่าซ่อมแซมท่อและอุปกรณ์ประปา ในรอบ 1 ปี เฉลี่ยเดือนละ</t>
  </si>
  <si>
    <t>ค่าสารเคมี อาทิ สารส้ม ปูนขาว คลอรีน ฯลฯ ในรอบ 1 ปี เฉลี่ยนเดือนละ</t>
  </si>
  <si>
    <t>ค่าตอบแทนเจ้าหน้าที่ผู้ปฏิบัติงาน ในรอบ 1 ปี เฉลี่ยเดือนละ</t>
  </si>
  <si>
    <t>ค่าไฟฟฟ้าในรอบ 1 ปี เฉลี่ยเดือนละ</t>
  </si>
  <si>
    <t>บาท     โดยมีค่าใช้จ่ายต่างๆ  ดังนี้</t>
  </si>
  <si>
    <t>เก็บค่ารักษามาตรวัดน้ำ รายละ</t>
  </si>
  <si>
    <t>เก็บค่าน้ำประปาในอัตราลูกบาศก์เมตรละ</t>
  </si>
  <si>
    <t>บาท  โดยได้จาก</t>
  </si>
  <si>
    <t>บาท / ปี</t>
  </si>
  <si>
    <t>รายได้เฉลี่ยต่อครัวเรือน</t>
  </si>
  <si>
    <t>คน</t>
  </si>
  <si>
    <t>จำนวนผู้ใช้น้ำจากระบบประปาฯ แห่งนี้</t>
  </si>
  <si>
    <t>มีจำนวนทั้งสิ้น</t>
  </si>
  <si>
    <t>หมู่บ้าน    ได้แก่     หมู่ที่</t>
  </si>
  <si>
    <t>ระบบประปาแห่งนี้ให้บริการน้ำ</t>
  </si>
  <si>
    <t xml:space="preserve"> องค์การปกครองส่วนท้องถิ่น + คณะกรรมการหมู่บ้าน</t>
  </si>
  <si>
    <t xml:space="preserve"> คณะกรรมการหมู่บ้าน</t>
  </si>
  <si>
    <t xml:space="preserve"> องค์การปกครองส่วนท้องถิ่น</t>
  </si>
  <si>
    <t xml:space="preserve">  อื่นๆ ระบุ</t>
  </si>
  <si>
    <t xml:space="preserve">  อบต./อบจ./เทศบาล ระบุ</t>
  </si>
  <si>
    <t>3. พิกัดที่ตั้งระบบประปา  ค่าพิกัด UTM N(Y)</t>
  </si>
  <si>
    <t>รูปแบบของหน่วยงาน</t>
  </si>
  <si>
    <t>จำนวนประชากร</t>
  </si>
  <si>
    <t>ส่วนที่ 1 ข้อมูลทั่วไป</t>
  </si>
  <si>
    <t>ส่วนที่ 3 ข้อคิดเห็นและข้อเสนอแนะอื่นๆ เพิ่มเติม</t>
  </si>
  <si>
    <t xml:space="preserve">          2.5 ด้านการบริหารกิจการระบบประปา</t>
  </si>
  <si>
    <t xml:space="preserve">          2.4 ด้านปริมาณและคุณภาพน้ำประปา</t>
  </si>
  <si>
    <t xml:space="preserve">          2.3 ด้านการควบคุมการผลิตและการบำรุงรักษาระบบประปา</t>
  </si>
  <si>
    <t xml:space="preserve">          2.2 ด้านระบบประปา</t>
  </si>
  <si>
    <t>โดยแบบประเมินฯ จะแบ่งออกเป็น 3 ส่วน ได้แก่</t>
  </si>
  <si>
    <t>2. ประเภทของระบบประปาบาดาล</t>
  </si>
  <si>
    <t xml:space="preserve">  (ก) สูบจ่ายตรงจากบ่อบาดาล</t>
  </si>
  <si>
    <t xml:space="preserve">  (ข) สูบจ่ายตรงมีถังน้ำใส</t>
  </si>
  <si>
    <t xml:space="preserve">  (ค) กรองบาดาล อัตราการผลิต</t>
  </si>
  <si>
    <t xml:space="preserve">  อื่นๆ อัตราการผลิต</t>
  </si>
  <si>
    <t xml:space="preserve">    ปีที่สร้าง</t>
  </si>
  <si>
    <t>4. บ่อบาดาลของหน่วยงานใด</t>
  </si>
  <si>
    <t xml:space="preserve">  กรมทรัพยากรน้ำบาดาล</t>
  </si>
  <si>
    <t xml:space="preserve">          </t>
  </si>
  <si>
    <t>5. ระบบประปาแห่งนี้ บริหารโดย</t>
  </si>
  <si>
    <t>6. พื้นที่การให้บริการน้ำประปา</t>
  </si>
  <si>
    <t>7. รายรับของกิจการระบบประปาฯ ในรอบ 1 ปี เฉลี่ยเดือนละ</t>
  </si>
  <si>
    <t>8. รายจ่ายของกิจการระบบประปาฯ ในรอบ 1 ปี เฉลี่ยเดือนละ</t>
  </si>
  <si>
    <t>2.</t>
  </si>
  <si>
    <t>3.</t>
  </si>
  <si>
    <t>9. การใช้ประโยชน์จากผลกำไรจากกิจการระบบประปาฯ ในช่วง 2 ปี ที่ผ่านมา</t>
  </si>
  <si>
    <t xml:space="preserve">(ร่าง๒) แบบประเมินมาตรฐานคุณภาพระบบประปาหมู่บ้าน (แบบบาดาล)  </t>
  </si>
  <si>
    <t>1.2.4 ความกระด้าง</t>
  </si>
  <si>
    <t>2.2.1 กำลังการผลิตมีขนาดเพียงพอต่อการใช้น้ำของผู้ใช้น้ำหรือไม่</t>
  </si>
  <si>
    <t>2.2.4 ประตูน้ำระบบถังกรอง</t>
  </si>
  <si>
    <t>2.2.9.3 เครื่องมือตรวจวัดความเป็นกรด-ด่างในน้ำ (pH)</t>
  </si>
  <si>
    <t xml:space="preserve">2.3.5 มาตรวัดน้ำหลัก หรือมิเตอร์วัดน้ำก่อนออกจากระบบประปา             </t>
  </si>
  <si>
    <t>3.1.1 การอบรมตามหลักสูตรของส่วนราชการ/สถาบันการศึกษาของรัฐ/เอกชนที่ได้มาตรฐาน</t>
  </si>
  <si>
    <t>3.1.2 ประสบการณ์การควบคุมการผลิตและบำรุงรักษาระบบประปา</t>
  </si>
  <si>
    <t>3.2.2 การทำความสะอาดระบบเติมอากาศ (แอร์เรเตอร์)</t>
  </si>
  <si>
    <t>3.2.7 การควบคุมเครื่องสูบน้ำ</t>
  </si>
  <si>
    <t>3.2.7.1 บันทึกชั่วโมงการทำงานของเครื่องสูบน้ำ</t>
  </si>
  <si>
    <t>3.2.7.2 ตรวจสอบสภาพการทำงานของเครื่องสูบน้ำ(น้ำรั่วซึม/ฟังเสียง/สังเกตกลิ่นไหม้ ฯลฯ)</t>
  </si>
  <si>
    <t>3.2.7.3 ตรวจสอบสภาพการทำงานของตู้ควบคุมของเครื่องสูบน้ำ</t>
  </si>
  <si>
    <t>3.2.8 การเติมสารละลายคลอรีนเพื่อฆ่าเชื้อโรคในน้ำประปา</t>
  </si>
  <si>
    <t>3.2.9 การใช้เครื่องวิเคราะห์คลอรีนหลงเหลือถูกต้อง</t>
  </si>
  <si>
    <t>3.5 ค่าตอบแทนของผู้ควบคุมการผลิตและบำรุงรักษาระบบประปา</t>
  </si>
  <si>
    <t>4. ด้านปริมาณ แรงดันน้ำและคุณภาพน้ำประปา</t>
  </si>
  <si>
    <t>4.3.5 ความกระด้าง</t>
  </si>
  <si>
    <t>4.3.1 ความใส</t>
  </si>
  <si>
    <t>4.3.2 กลิ่น</t>
  </si>
  <si>
    <t>4.3.3 ความเค็ม</t>
  </si>
  <si>
    <t>4.3.4 ความเปรี้ยว</t>
  </si>
  <si>
    <t>4.4 การส่งตัวอย่างน้ำประปาที่ผลิตได้ เพื่อวิเคราะห์คุณภาพน้ำ ในห้องปฏิบัติการ  (ในรอบ 3 ปี ที่ผ่านมา)</t>
  </si>
  <si>
    <t>4.5 ปริมาณคลอรีนหลงเหลือที่ปลายท่อจ่ายน้ำ (ปลายท่อจ่ายน้ำที่ไกลที่สุด)</t>
  </si>
  <si>
    <t>5.1.2 กฎระเบียบในการบริหารกิจการระบบประปาหมู่บ้าน</t>
  </si>
  <si>
    <t>5.1.3 การแจ้งข่าวสารการบริหารกิจการระบบประปาหมู่บ้าน แก่ผู้ใช้น้ำ</t>
  </si>
  <si>
    <t>5.1.4 กำหนดการประชุมของคณะกรรมการฯ หรือ อปท.เกี่ยวกับการบริหารกิจการระบบประปาหมู่บ้าน</t>
  </si>
  <si>
    <t>5.3.2 ในหมู่บ้านมีผู้ใช้น้ำฟรีหรือไม่</t>
  </si>
  <si>
    <t>4.2 แรงดันน้ำ (พิจารณาเฉพาะการใช้งานชั้นล่าง)</t>
  </si>
  <si>
    <t>วัน/เดือน/ปี ที่ให้ข้อมูล</t>
  </si>
  <si>
    <t xml:space="preserve">ก. ใส </t>
  </si>
  <si>
    <t>ก.ไม่กระด้าง</t>
  </si>
  <si>
    <t>ข.กระด้าง</t>
  </si>
  <si>
    <t>ข. ขาดแคลน 1 ปี</t>
  </si>
  <si>
    <t>ค. ขาดแคลน 2 ปี</t>
  </si>
  <si>
    <t>ง.  ขาดแคลน 3 ปี</t>
  </si>
  <si>
    <t>จ. ขาดแคลนมากกว่า 3 ปี</t>
  </si>
  <si>
    <t>ข. มี สภาพทรุดโทรม (ชำรุด/อุปกรณ์ภายในตู้ไม่ครบ)</t>
  </si>
  <si>
    <t>ข. มี สภาพทรุดโทรม (ชำรุด/แตกร้าว)</t>
  </si>
  <si>
    <t>ก เพียงพอ</t>
  </si>
  <si>
    <t>ข. ไม่เพียงพอ</t>
  </si>
  <si>
    <t>2.2.1.1 จำนวนชั่วโมงการผลิตน้ำประปา (ชั่วโมงการทำงานของเครื่องสูบน้ำดิบในแต่ละวัน)</t>
  </si>
  <si>
    <t>2.2.1 กำลังการผลิตเพียงพอหรือไม่</t>
  </si>
  <si>
    <t>ก. ผลิตน้ำไม่เกิน 14 ชม. /วัน</t>
  </si>
  <si>
    <t>ข. ผลิตน้ำมากกว่า 14 ชม. /วัน</t>
  </si>
  <si>
    <t>ก.   ใช้งานได้ทุกตัว</t>
  </si>
  <si>
    <t>ข.   ใช้งานได้บางตัว</t>
  </si>
  <si>
    <t xml:space="preserve">ค.   ใช้งานไม่ได้ทุกตัว </t>
  </si>
  <si>
    <t>2.3.5 มาตรวัดน้ำหลัก หรือ มิเตอร์วัดน้ำก่อนออกจากระบบ</t>
  </si>
  <si>
    <t xml:space="preserve"> ก. มี สภาพดี</t>
  </si>
  <si>
    <t xml:space="preserve"> ข. มี สภาพทรุดโทรม (ชำรุด/อุปกรณ์ภายในตู้ไม่ครบ)</t>
  </si>
  <si>
    <t>ข. มี สภาพทรุดโทรม (ชำรุด/รั่วซึม)</t>
  </si>
  <si>
    <t>ข. มี สภาพทรุดโทรม (ชำรุด/อ่านค่าปริมาตรน้ำไม่ได้)</t>
  </si>
  <si>
    <t>ข. มี สภาพทรุดโทรม (ชำรุด/ใช้งานไม่ได้)</t>
  </si>
  <si>
    <t>ข. มี สภาพทรุดโทรม (ชำรุด/ใช้งานไม่ได้)</t>
  </si>
  <si>
    <r>
      <t>ข.</t>
    </r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ไม่เคยได้รับการอบรมฯ</t>
    </r>
  </si>
  <si>
    <t>ก.  1 เดือน/ครั้ง</t>
  </si>
  <si>
    <t>ข.  3 เดือน/ครั้ง</t>
  </si>
  <si>
    <t>ค. 6 เดือน/ครั้ง</t>
  </si>
  <si>
    <t>ง. ไม่เคยทำความสะอาด</t>
  </si>
  <si>
    <t xml:space="preserve">3.2.3 การล้างทำความสะอาดถังกรอง </t>
  </si>
  <si>
    <t>ก. 6 เดือน/ครั้ง</t>
  </si>
  <si>
    <t>ข. 1 ปี/ครั้ง</t>
  </si>
  <si>
    <t>ค. มากกว่า 1 ปี/ครั้ง</t>
  </si>
  <si>
    <t>ข. 2 ปี/ครั้ง</t>
  </si>
  <si>
    <t>ค. มากกว่า 2 ปี/ครั้ง</t>
  </si>
  <si>
    <t>ง. ไม่เคยล้าง</t>
  </si>
  <si>
    <t>3.2.5 การล้างทำความสะอาดถังน้ำใส</t>
  </si>
  <si>
    <t>ก. 1 ปี/ครั้ง</t>
  </si>
  <si>
    <t>3.2.10 มีการบันทึกข้อมูลการเติมสารเคมี</t>
  </si>
  <si>
    <t>ก. ได้รับค่าจ้างเป็นรายเดือน</t>
  </si>
  <si>
    <t>ข. ได้รับค่าตอบแทนเป็นอย่างอื่น</t>
  </si>
  <si>
    <t>ก. ล้างเป็นประจำ อย่างน้อย 2 วัน/ครั้ง</t>
  </si>
  <si>
    <t>ก. เติมเป็นประจำ</t>
  </si>
  <si>
    <t>ก. ใช้เวลาซ่อมภายใน 1 วัน หลังจากตรวจพบ</t>
  </si>
  <si>
    <t>ข. ใช้เวลาซ่อมภายใน 2 วัน หลังจากตรวจพบ</t>
  </si>
  <si>
    <t>ค. ใช้เวลาซ่อมมากกว่า 3 วัน หลังจากตรวจพบ</t>
  </si>
  <si>
    <t>ก. ไม่เคยหยุดจ่าย หรือหยุดจ่าย 1 ครั้ง</t>
  </si>
  <si>
    <t>ง.  ใช้เวลาซ่อมมากกว่า 4 วัน หลังจากตรวจพบ</t>
  </si>
  <si>
    <t>4.2 แรงดันน้ำ</t>
  </si>
  <si>
    <t xml:space="preserve">ก. จืด            </t>
  </si>
  <si>
    <t>ข. กร่อย,เค็ม</t>
  </si>
  <si>
    <t>ก. ไม่กระด้าง</t>
  </si>
  <si>
    <t>ข. กระด้าง</t>
  </si>
  <si>
    <t>ก. ส่งวิเคราะห์ฯ และผ่านเกณฑ์คุณภาพน้ำประปาดื่มได้ พ.ศ. 2553 ของกรมอนามัย</t>
  </si>
  <si>
    <t>ข. ส่งวิเคราะห์ฯ แต่ไม่ผ่านเกณฑ์คุณภาพน้ำประปาดื่มได้ พ.ศ. 2553 ของกรมอนามัย</t>
  </si>
  <si>
    <t>ค. ไม่เคยส่งวิเคราะห์ฯ</t>
  </si>
  <si>
    <t>4.3 ปริมาณคลอรีนหลงเหลือที่ปลายท่อจ่ายน้ำ (ปลายท่อจ่ายน้ำที่ไกลที่สุด)</t>
  </si>
  <si>
    <t>4.3 คุณภาพน้ำประปา ทางกายภาพ (ตอบทุกข้อ)</t>
  </si>
  <si>
    <t>4.5 ปริมาณคลอรีนหลงเหลือที่ปลายท่อจ่ายน้ำ</t>
  </si>
  <si>
    <t xml:space="preserve">ก. เคยได้รับการอบรมฯ/อยู่ระหว่างการฝึกอบรมฯ  </t>
  </si>
  <si>
    <t>ข. ไม่เคยได้รับการอบรมฯ</t>
  </si>
  <si>
    <t>ก. มีการจัดทำระบบบัญชีรายรับ – รายจ่าย และ มีการประชาสัมพันธ์</t>
  </si>
  <si>
    <t>ข. มีการจัดทำระบบบัญชีรายรับ – รายจ่าย แต่ไม่มีการประชาสัมพันธ์</t>
  </si>
  <si>
    <t>ค. ไม่มี การจัดบัญชีระบบบัญชีรายรับ – รายจ่าย</t>
  </si>
  <si>
    <t>ก.เคยได้รับการอบรมฯ/อยู่ระหว่างการฝึกอบรม</t>
  </si>
  <si>
    <t>(กรุณาเลือกว่าเป็นกรณีใด)</t>
  </si>
  <si>
    <t>คุณภาพน้ำดิบมีความกระด้าง</t>
  </si>
  <si>
    <t>ในรอบ 3 ปีที่ผ่านมา มีสถิติการขาดแคลนน้ำดิบ 1 ปี</t>
  </si>
  <si>
    <t>ในรอบ 3 ปีที่ผ่านมา มีสถิติการขาดแคลนน้ำดิบ 2 ปี</t>
  </si>
  <si>
    <t>ในรอบ 3 ปีที่ผ่านมา มีสถิติการขาดแคลนน้ำดิบ 3 ปี</t>
  </si>
  <si>
    <t>ในรอบ 3 ปีที่ผ่านมา มีสถิติการขาดแคลนน้ำดิบมากกว่า 3 ปี</t>
  </si>
  <si>
    <t>กำลังการผลิตไม่เพียงพอต่อการใช้น้ำของผู้ใช้น้ำ</t>
  </si>
  <si>
    <t>จำนวนชั่วโมงผลิตน้ำประปามากกว่า 14 ชม. /วัน</t>
  </si>
  <si>
    <t>ตู้ควบคุมเครื่องสูบน้ำดิบมีสภาพทรุดโทรม (ชำรุด/อุปกรณ์ภายในตู้ไม่ครบ)</t>
  </si>
  <si>
    <t xml:space="preserve">ซานบ่อบาดาลมีสภาพทรุดโทรม (ชำรุด/แตกร้าว) </t>
  </si>
  <si>
    <t xml:space="preserve">ระบบเติมอากาศมีสภาพทรุดโทรม (ชำรุด/ผุ กร่อน) </t>
  </si>
  <si>
    <t>ระบบถังกรองมีสภาพทรุดโทรม (ชำรุด/รั่วซึม)</t>
  </si>
  <si>
    <t>ทรายกรองมีสภาพทรุดโทรม (ไม่สามารถกรองน้ำได้)</t>
  </si>
  <si>
    <t>ไม่มีทรายกรอง</t>
  </si>
  <si>
    <t xml:space="preserve">ถังน้ำใสมีสภาพทรุดโทรม (ชำรุด/รั่วซึม)    </t>
  </si>
  <si>
    <t>ป้ายบอกปริมาตรถังน้ำใสมีสภาพทรุดโทรม (ชำรุด/อ่านค่าปริมาตรน้ำไม่ได้)</t>
  </si>
  <si>
    <t xml:space="preserve">ฝาปิดทางขึ้น-ลง ถังน้ำใสมีสภาพทรุดโทรม (ชำรุด/ปิดฝาไม่ได้)   </t>
  </si>
  <si>
    <t>เครื่องจ่ายสารละลายคลอรีนมีสภาพทรุดโทรม (ชำรุด/รั่วซึม)</t>
  </si>
  <si>
    <t xml:space="preserve"> เครื่องวิเคราะห์คลอรีนหลงเหลือใช้งานไม่ได้ หรือ ไม่มีสารเคมีสำหรับวิเคราะห์ฯ</t>
  </si>
  <si>
    <t xml:space="preserve">ไม่มีเครื่องมือตรวจวัดความเป็นกรด-ด่างในน้ำ (pH)  </t>
  </si>
  <si>
    <t>หอถังสูงมีสภาพทรุดโทรม (ชำรุด/รั่วซึม)</t>
  </si>
  <si>
    <t xml:space="preserve">ตู้ควบคุมเครื่องสูบน้ำดี มีสภาพทรุดโทรม (ชำรุด/อุปกรณ์ภายในตู้ไม่ครบ) </t>
  </si>
  <si>
    <t>เครื่องมือตรวจวัดความเป็นกรด-ด่างในน้ำ (pH) มีแต่ใช้งานไม่ได้ หรือ ไม่มีสารเคมี</t>
  </si>
  <si>
    <t xml:space="preserve">ป้ายบอกปริมาตรน้ำในหอถังสูงมีสภาพทรุดโทรม (ชำรุด/อ่านค่าปริมาตรน้ำไม่ได้) </t>
  </si>
  <si>
    <t>ถังอัดความดันมีสภาพทรุดโทรม (ชำรุด/ใช้งานไม่ได้)</t>
  </si>
  <si>
    <t>สวิทซ์แรงดัน เกจวัดแรงดัน และสวิทซ์ระบายแรงดันมีสภาพทรุดโทรม (ชำรุด/ใช้งานไม่ได้)</t>
  </si>
  <si>
    <t xml:space="preserve">มาตรวัดน้ำหลักมีสภาพทรุดโทรม (ชำรุด/ใช้งานไม่ได้)  </t>
  </si>
  <si>
    <t xml:space="preserve">ไม่ค่อยความสะอาดระบบเติมอากาศ </t>
  </si>
  <si>
    <t>ไม่ค่อยล้างทำความสะอาดถังกรอง</t>
  </si>
  <si>
    <t>หากท่อเมนจ่ายน้ำมีการแตกรั่ว ใช้เวลาซ่อมภายใน 2 วัน หลังจากตรวจพบ</t>
  </si>
  <si>
    <t>หากท่อเมนจ่ายน้ำมีการแตกรั่ว ใช้เวลาซ่อมภายใน 3 วัน หลังจากตรวจพบ</t>
  </si>
  <si>
    <t>หากท่อเมนจ่ายน้ำมีการแตกรั่ว ใช้เวลาซ่อมมากกว่า 4 วัน หลังจากตรวจพบ</t>
  </si>
  <si>
    <t>ผู้ควบคุมการผลิตและบำรุงรักษาระบบประปาได้รับค่าตอบแทนเป็นอย่างอื่น</t>
  </si>
  <si>
    <t>ผู้ควบคุมการผลิตและบำรุงรักษาระบบประปาไม่ได้รับค่าตอบแทน</t>
  </si>
  <si>
    <t>ไม่เคยส่งวิเคราะห์ฯคุณภาพน้ำประปาดื่มได้ พ.ศ. 2553 ของกรมอนามัย</t>
  </si>
  <si>
    <t>เคยส่งวิเคราะห์ฯ แต่ไม่ผ่านเกณฑ์คุณภาพน้ำประปาดื่มได้ พ.ศ. 2553 ของกรมอนามัย</t>
  </si>
  <si>
    <t>ก</t>
  </si>
  <si>
    <t>คลิกเพื่อดูผลการประเมิน</t>
  </si>
  <si>
    <t>กลับไปยังส่วนคำตอบ</t>
  </si>
  <si>
    <t xml:space="preserve">การประเมินมาตรฐานคุณภาพระบบประปาหมู่บ้านเบื้องต้นอยู่ในระดับปานพอใช้ </t>
  </si>
  <si>
    <t>คุณภาพน้ำประปามีรสเค็ม</t>
  </si>
  <si>
    <t>คุณภาพน้ำประปามีรสเปรี้ยว</t>
  </si>
  <si>
    <t>คุณภาพน้ำประปามีความกระด้าง</t>
  </si>
  <si>
    <t>คุณภาพน้ำประปามีความขุ่น</t>
  </si>
  <si>
    <t>คุณภาพน้ำประปามีกลิ่น</t>
  </si>
  <si>
    <t>คุณภาพน้ำดิบมีความขุ่น</t>
  </si>
  <si>
    <t>คุณภาพน้ำดิบมีกลิ่น</t>
  </si>
  <si>
    <t>กรณีเป็นระบบสูบจ่ายตรงจากบ่อบาดาล ไม่ต้องตอบข้อ 2.2.2 – 2.2.8 , 2.3.1 - 2.3.2</t>
  </si>
  <si>
    <t>กรณีเป็นระบบสูบจ่ายตรงมีถังน้ำใส ไม่ต้องตอบข้อ 2.2.2 – 2.2.5</t>
  </si>
  <si>
    <t>ก. น้ำไหลแรงครอบคลุมพื้นที่ให้บริการจ่ายน้ำตลอดเวลา</t>
  </si>
  <si>
    <t xml:space="preserve">ข. น้ำไหลแรงเป็นบางเวลาและบางพื้นที่ </t>
  </si>
  <si>
    <t>ค. น้ำไหลอ่อนทุกพื้นที่ตลอดเวลา</t>
  </si>
  <si>
    <t>กรณีเป็นระบบสูบจ่ายตรงจากบ่อบาดาล ไม่ต้องประเมินข้อ 2.2.2 – 2.2.8,2.3.1-2.3.2</t>
  </si>
  <si>
    <t>กรณีเป็นระบบสูบจ่ายตรงมีถังน้ำใส ไม่ต้องประเมินข้อ 2.2.2 – 2.2.5</t>
  </si>
  <si>
    <t xml:space="preserve">น้ำไหลแรงเป็นบางเวลาและบางพื้นที่ </t>
  </si>
  <si>
    <t>น้ำไหลอ่อนทุกพื้นที่ตลอดเวลา</t>
  </si>
  <si>
    <t xml:space="preserve">ช่วงเดือน </t>
  </si>
  <si>
    <t>ขยายกิจการประปาเพิ่มสมาชิกผู้ใช้น้ำ</t>
  </si>
  <si>
    <t xml:space="preserve">ปรับปรุงซ่อมแซมระบบประปา  (ระบุ) </t>
  </si>
  <si>
    <t>พัฒนาหมู่บ้านในโครงการด้านอื่นๆ (ระบุ)</t>
  </si>
  <si>
    <t xml:space="preserve"> อื่นๆ (ระบุ)</t>
  </si>
  <si>
    <t>คลิกไปยังส่วนคำตอบ</t>
  </si>
  <si>
    <t>กลับไปยังส่วนข้อมูลทั่วไป</t>
  </si>
  <si>
    <t>คลิกไปยังส่วนข้อคิดเห็น เสนอแนะ</t>
  </si>
  <si>
    <t>1.2 มีแหล่งน้ำดิบสำรองสำหรับผลิตน้ำประปาหรือไม่</t>
  </si>
  <si>
    <t>ชนิดของแหล่งน้ำ</t>
  </si>
  <si>
    <t>ลูกบาศก์เมตร</t>
  </si>
  <si>
    <t>...................(โปรดระบุ)................</t>
  </si>
  <si>
    <t xml:space="preserve">..................... ความจุ................ </t>
  </si>
  <si>
    <t>1.3 หากแหล่งน้ำดิบหลักไม่เพียงพอสำหรับผลิตน้ำประปา มีแหล่งน้ำดิบสำรองอื่นหรือไม่</t>
  </si>
  <si>
    <t>ก. มี เพียงพอ ชนิดของแหล่งน้ำ</t>
  </si>
  <si>
    <t>ข. มี ไม่เพียงพอ ชนิดของแหล่งน้ำ</t>
  </si>
  <si>
    <t>ค. ไม่มี</t>
  </si>
  <si>
    <t>1.3 คุณภาพน้ำดิบทางกายภาพ (ตอบทุกข้อ)</t>
  </si>
  <si>
    <t>1.3.1 ความขุ่น</t>
  </si>
  <si>
    <t>1.3.2 กลิ่น</t>
  </si>
  <si>
    <t>1.3.3 ความเค็ม</t>
  </si>
  <si>
    <t>1.3.4 ความเปรี้ยว</t>
  </si>
  <si>
    <t>1.3.5 ความกระด้าง</t>
  </si>
  <si>
    <t>2.2.2 จำนวนชั่วโมงการผลิต</t>
  </si>
  <si>
    <t xml:space="preserve">2.2.2 จำนวนชั่วโมงการผลิตน้ำประปา (ชั่วโมงการทำงานของเครื่องสูบน้ำดิบในแต่ละวัน) </t>
  </si>
  <si>
    <t>2.2.3 ระบบเติมอากาศ (แอร์เรเตอร์)</t>
  </si>
  <si>
    <t>2.2.4 ระบบถังกรอง</t>
  </si>
  <si>
    <t>2.2.5 ประตูน้ำระบบถังกรอง</t>
  </si>
  <si>
    <t xml:space="preserve">2.2.6 ทรายกรอง หรือสารกรองชนิดอื่น  </t>
  </si>
  <si>
    <t xml:space="preserve">2.2.7 ถังน้ำใส </t>
  </si>
  <si>
    <t>2.2.8 ป้ายบอกปริมาตรถังน้ำใส</t>
  </si>
  <si>
    <t xml:space="preserve">2.2.9 ฝาปิดทางขึ้น-ลง ถังน้ำใส    </t>
  </si>
  <si>
    <t>2.2.10 ระบบจ่ายสารเคมีและฆ่าเชื้อโรค</t>
  </si>
  <si>
    <t>2.2.10.1 เครื่องจ่ายสารละลายคลอรีน</t>
  </si>
  <si>
    <t>2.2.10.2 เครื่องวิเคราะห์คลอรีนหลงเหลือ</t>
  </si>
  <si>
    <t>มีแหล่งน้ำดิบสำรองแต่ไม่เพียงพอ</t>
  </si>
  <si>
    <t>ไม่มีแหล่งน้ำดิบสำรองสำหรับผลิตน้ำประปา</t>
  </si>
  <si>
    <t>กรณีเป็นระบบกรองน้ำบาดาล ตอบทุกข้อ</t>
  </si>
  <si>
    <t>3.2.1 การทำความสะอาดระบบเติมอากาศ (แอร์เรเตอร์)</t>
  </si>
  <si>
    <t>3.2.2 การล้างทำความสะอาดถังกรอง</t>
  </si>
  <si>
    <t>3.2.3 การล้างย้อนทรายกรอง (Back wash)</t>
  </si>
  <si>
    <t>3.2.3.1 ก่อนการล้างย้อนทรายกรอง</t>
  </si>
  <si>
    <t>3.2.3.2 การล้างย้อนทรายกรอง</t>
  </si>
  <si>
    <t xml:space="preserve">3.2.4 การล้างทำความสะอาดถังน้ำใส </t>
  </si>
  <si>
    <t>3.2.5 การล้างทำความสะอาดหอถังสูง</t>
  </si>
  <si>
    <t>3.2.6 การควบคุมเครื่องสูบน้ำ</t>
  </si>
  <si>
    <t>3.2.6.1 ตรวจสอบสภาพการทำงานของเครื่องสูบน้ำ(น้ำรั่วซึม/ฟังเสียง/สังเกตกลิ่นไหม้ ฯลฯ)</t>
  </si>
  <si>
    <t>3.2.6.2 ตรวจสอบสภาพการทำงานของตู้ควบคุมของเครื่องสูบน้ำ</t>
  </si>
  <si>
    <t>3.2.6.3 บันทึกชั่วโมงการทำงานของเครื่องสูบน้ำ</t>
  </si>
  <si>
    <t>๓.2.9 การบันทึกข้อมูลการเติมสารเคมี</t>
  </si>
  <si>
    <t xml:space="preserve"> แบบประเมินมาตรฐานคุณภาพระบบประปาหมู่บ้าน (ให้แหล่งน้ำบาดาล)  </t>
  </si>
  <si>
    <t xml:space="preserve">          2.1 ด้านแหล่งน้ำดิบ</t>
  </si>
  <si>
    <t xml:space="preserve">ส่วนที่ 2 หลักเกณฑ์และมาตรฐานการประเมินคุณภาพระบบประปาหมู่บ้าน แบ่งออกเป็น 5 ด้าน </t>
  </si>
  <si>
    <t xml:space="preserve">แบบประเมินคุณภาพระบบประปาหมู่บ้าน (ใช้แหล่งน้ำบาดาล) มีวัตถุประสงค์เพื่อให้องค์กรปกครองส่วนท้องถิ่น </t>
  </si>
  <si>
    <t xml:space="preserve">หรือผู้บริหารกิจการระบบประปาหมู่บ้านใช้ในการประเมินคุณภาพระบบประปาหมู่บ้านในความรับผิดชอบด้วยตนเอง </t>
  </si>
  <si>
    <t>1. ชื่อหมู่บ้าน (ที่ตั้งระบบประปา)</t>
  </si>
  <si>
    <t>บาท</t>
  </si>
  <si>
    <t>10. ขณะนี้ประปาหมู่บ้านมีเงินเหลือสะสมสำหรับกิจการระบบประปาฯ</t>
  </si>
  <si>
    <t>1.1 ในรอบ 3 ปีที่ผ่านมา มีการขาดแคลนน้ำดิบสำหรับผลิตน้ำประปา ในแต่ละปีสูงสุดนานกี่เดือน</t>
  </si>
  <si>
    <t xml:space="preserve">แบบประเมินคุณภาพระบบประปาหมู่บ้าน (ใช้แหล่งน้ำบาดาล)  </t>
  </si>
  <si>
    <t>2.2.8 ป้ายหรืออุปกรณ์บอกปริมาตรถังน้ำใส</t>
  </si>
  <si>
    <t>2.2.10.1 เครื่องจ่ายสารละลายคลอรีนหรือสารอื่นที่ใช้ในการฆ่าเชื้อโรค</t>
  </si>
  <si>
    <t>2.2.10.2 เครื่องมือตรวจวัดความเป็นกรด-ด่างในน้ำ (pH)</t>
  </si>
  <si>
    <t>2.2.10.3 เครื่องวิเคราะห์คลอรีนหลงเหลือ</t>
  </si>
  <si>
    <r>
      <t xml:space="preserve">2.3.1 เครื่องสูบน้ำดีและจำนวนเครื่องสูบน้ำดี </t>
    </r>
    <r>
      <rPr>
        <b/>
        <sz val="16"/>
        <color indexed="10"/>
        <rFont val="TH SarabunIT๙"/>
        <family val="2"/>
      </rPr>
      <t>(เลือกตอบเพียงข้อเดียว)</t>
    </r>
  </si>
  <si>
    <r>
      <t xml:space="preserve">2.3.3 หอถังสูง </t>
    </r>
    <r>
      <rPr>
        <b/>
        <sz val="16"/>
        <color indexed="10"/>
        <rFont val="TH SarabunIT๙"/>
        <family val="2"/>
      </rPr>
      <t>(ถ้าระบบประปาใช้ถังอัดความดัน ไม่ต้องทำข้อนี้)</t>
    </r>
  </si>
  <si>
    <r>
      <t xml:space="preserve">2.3.4  ถังอัดความดัน (Pressure Tank) </t>
    </r>
    <r>
      <rPr>
        <b/>
        <sz val="16"/>
        <color indexed="10"/>
        <rFont val="TH SarabunIT๙"/>
        <family val="2"/>
      </rPr>
      <t>(ถ้าระบบประปาใช้หอถังสูง ไม่ต้องทำข้อนี้)</t>
    </r>
  </si>
  <si>
    <r>
      <t xml:space="preserve">1.2 คุณภาพน้ำดิบเบื้องต้น </t>
    </r>
    <r>
      <rPr>
        <b/>
        <sz val="16"/>
        <color indexed="10"/>
        <rFont val="TH SarabunIT๙"/>
        <family val="2"/>
      </rPr>
      <t>(ตอบทุกข้อ)</t>
    </r>
  </si>
  <si>
    <t>2.3.3.1 ป้ายหรืออุปกรณ์บอกปริมาตรน้ำในหอถังสูง</t>
  </si>
  <si>
    <t>3.2.8 การใช้เครื่องวิเคราะห์คลอรีนหลงเหลือ</t>
  </si>
  <si>
    <r>
      <t xml:space="preserve">4.3 คุณภาพน้ำประปาเบื้องต้น </t>
    </r>
    <r>
      <rPr>
        <b/>
        <sz val="16"/>
        <color indexed="10"/>
        <rFont val="TH SarabunIT๙"/>
        <family val="2"/>
      </rPr>
      <t>(ตอบทุกข้อ)</t>
    </r>
  </si>
  <si>
    <t>5.2.1 การวิเคราะห์ต้นทุนค่าน้ำประปา</t>
  </si>
  <si>
    <t>5.2.2 ในการกำหนดค่าน้ำประปา มีการรับฟังความคิดเห็นจากผู้ใช้น้ำ</t>
  </si>
  <si>
    <t>5.2.3 ประปาหมู่บ้านมีกำไรสุทธิเฉลี่ยต่อเดือนในรอบ 1 ปี</t>
  </si>
  <si>
    <t>5.2.4 การเก็บเงินกองทุนทางธนาคารหรือสถาบันการเงิน</t>
  </si>
  <si>
    <t>5.2.5 การจัดทำระบบบัญชีรายรับ – รายจ่าย</t>
  </si>
  <si>
    <t xml:space="preserve">3.2.2 การล้างทำความสะอาดถังกรอง </t>
  </si>
  <si>
    <t xml:space="preserve">3.2.3.2 การล้างย้อนทรายกรอง     </t>
  </si>
  <si>
    <t>3.2.4 การล้างทำความสะอาดถังน้ำใส</t>
  </si>
  <si>
    <t>3.2.6.1 บันทึกชั่วโมงการทำงานของเครื่องสูบน้ำ</t>
  </si>
  <si>
    <t>3.2.6.2 ตรวจสอบสภาพการทำงานของเครื่องสูบน้ำ</t>
  </si>
  <si>
    <t>3.2.6.3 ตรวจสอบสภาพการทำงานของตู้ควบคุมของเครื่องสูบน้ำ</t>
  </si>
  <si>
    <t>3.2.9 มีการบันทึกข้อมูลการเติมสารเคมี</t>
  </si>
  <si>
    <t>2.2.3 ระบบเติมอากาศ</t>
  </si>
  <si>
    <t xml:space="preserve">2.2.6 ทรายกรอง </t>
  </si>
  <si>
    <t>2.2.10.3 เครื่องมือตรวจวัดความเป็นกรด-ด่างในน้ำ pH</t>
  </si>
  <si>
    <t>F</t>
  </si>
  <si>
    <t>ประปาหมู่บ้านไม่มีกำไรหรือขาดทุน</t>
  </si>
  <si>
    <t>ร้อยละของค่าใช้จ่ายน้ำประปา ต่อ รายได้ครัวเรือน</t>
  </si>
  <si>
    <r>
      <t xml:space="preserve">เก็บค่าน้ำประปาในอัตราลูกบาศก์เมตรละ </t>
    </r>
    <r>
      <rPr>
        <sz val="16"/>
        <color indexed="10"/>
        <rFont val="TH SarabunIT๙"/>
        <family val="2"/>
      </rPr>
      <t>A</t>
    </r>
  </si>
  <si>
    <r>
      <t>เก็บค่ารักษามาตรวัดน้ำ รายละ</t>
    </r>
    <r>
      <rPr>
        <sz val="16"/>
        <color indexed="10"/>
        <rFont val="TH SarabunIT๙"/>
        <family val="2"/>
      </rPr>
      <t xml:space="preserve"> B</t>
    </r>
  </si>
  <si>
    <r>
      <t xml:space="preserve">รายได้เฉลี่ยต่อครัวเรือน </t>
    </r>
    <r>
      <rPr>
        <sz val="16"/>
        <color indexed="10"/>
        <rFont val="TH SarabunIT๙"/>
        <family val="2"/>
      </rPr>
      <t>C</t>
    </r>
  </si>
  <si>
    <t>A*คน*50/1000*365</t>
  </si>
  <si>
    <t>b*12</t>
  </si>
  <si>
    <t>บาท/ปี</t>
  </si>
  <si>
    <t>คน/ครัวเรือน</t>
  </si>
  <si>
    <r>
      <rPr>
        <b/>
        <u/>
        <sz val="16"/>
        <rFont val="TH SarabunIT๙"/>
        <family val="2"/>
      </rPr>
      <t>หมายเหตุ</t>
    </r>
    <r>
      <rPr>
        <b/>
        <sz val="16"/>
        <rFont val="TH SarabunIT๙"/>
        <family val="2"/>
      </rPr>
      <t xml:space="preserve"> ข้อมูลประกอบ SDG 6.1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</si>
</sst>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46"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indexed="9"/>
      <name val="TH SarabunIT๙"/>
      <family val="2"/>
    </font>
    <font>
      <sz val="16"/>
      <color indexed="10"/>
      <name val="TH SarabunIT๙"/>
      <family val="2"/>
    </font>
    <font>
      <b/>
      <u/>
      <sz val="16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rgb="FFFF0000"/>
      <name val="TH SarabunIT๙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1"/>
      <color theme="0"/>
      <name val="Wingdings 2"/>
      <family val="1"/>
      <charset val="2"/>
    </font>
    <font>
      <b/>
      <sz val="14"/>
      <color theme="1"/>
      <name val="TH SarabunPSK"/>
      <family val="2"/>
    </font>
    <font>
      <sz val="16"/>
      <color theme="1"/>
      <name val="Wingdings 2"/>
      <family val="1"/>
      <charset val="2"/>
    </font>
    <font>
      <b/>
      <sz val="14"/>
      <color rgb="FFFF0000"/>
      <name val="TH SarabunPSK"/>
      <family val="2"/>
    </font>
    <font>
      <b/>
      <sz val="14"/>
      <color theme="3" tint="-0.249977111117893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8" tint="-0.499984740745262"/>
      <name val="TH SarabunPSK"/>
      <family val="2"/>
    </font>
    <font>
      <b/>
      <sz val="16"/>
      <color theme="3" tint="-0.499984740745262"/>
      <name val="TH SarabunIT๙"/>
      <family val="2"/>
    </font>
    <font>
      <sz val="11"/>
      <color rgb="FFFF0000"/>
      <name val="TH SarabunPSK"/>
      <family val="2"/>
    </font>
    <font>
      <sz val="11"/>
      <color rgb="FFFF0000"/>
      <name val="Wingdings 2"/>
      <family val="1"/>
      <charset val="2"/>
    </font>
    <font>
      <sz val="16"/>
      <color theme="1"/>
      <name val="Tiger Expert"/>
      <family val="1"/>
    </font>
    <font>
      <b/>
      <sz val="11"/>
      <color theme="1"/>
      <name val="Tahoma"/>
      <family val="2"/>
      <scheme val="minor"/>
    </font>
    <font>
      <sz val="16"/>
      <color theme="3" tint="-0.499984740745262"/>
      <name val="TH SarabunPSK"/>
      <family val="2"/>
    </font>
    <font>
      <b/>
      <sz val="18"/>
      <color theme="1"/>
      <name val="Wingdings 2"/>
      <family val="1"/>
      <charset val="2"/>
    </font>
    <font>
      <u/>
      <sz val="11"/>
      <name val="Tahoma"/>
      <family val="2"/>
      <charset val="222"/>
      <scheme val="minor"/>
    </font>
    <font>
      <sz val="15"/>
      <color theme="1"/>
      <name val="TH SarabunIT๙"/>
      <family val="2"/>
    </font>
    <font>
      <b/>
      <sz val="16"/>
      <color theme="9" tint="-0.499984740745262"/>
      <name val="TH SarabunIT๙"/>
      <family val="2"/>
    </font>
    <font>
      <b/>
      <u/>
      <sz val="16"/>
      <color theme="1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6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6" fillId="0" borderId="1" xfId="0" applyFont="1" applyBorder="1"/>
    <xf numFmtId="0" fontId="20" fillId="0" borderId="1" xfId="0" applyFont="1" applyBorder="1" applyAlignment="1">
      <alignment vertical="center"/>
    </xf>
    <xf numFmtId="0" fontId="18" fillId="0" borderId="1" xfId="0" applyFont="1" applyBorder="1"/>
    <xf numFmtId="0" fontId="16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wrapText="1"/>
    </xf>
    <xf numFmtId="0" fontId="20" fillId="0" borderId="1" xfId="0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16" fillId="0" borderId="0" xfId="0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1" fillId="0" borderId="0" xfId="0" applyFont="1"/>
    <xf numFmtId="0" fontId="22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17" fillId="0" borderId="1" xfId="0" applyFont="1" applyBorder="1"/>
    <xf numFmtId="0" fontId="17" fillId="0" borderId="0" xfId="0" applyFont="1" applyFill="1" applyBorder="1" applyAlignment="1">
      <alignment horizontal="center"/>
    </xf>
    <xf numFmtId="0" fontId="23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justify" vertical="top"/>
    </xf>
    <xf numFmtId="0" fontId="24" fillId="0" borderId="1" xfId="0" applyFont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5" fillId="0" borderId="0" xfId="0" applyFont="1"/>
    <xf numFmtId="2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7" fillId="0" borderId="0" xfId="0" applyFont="1" applyBorder="1"/>
    <xf numFmtId="2" fontId="21" fillId="0" borderId="0" xfId="0" applyNumberFormat="1" applyFont="1"/>
    <xf numFmtId="2" fontId="1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1" xfId="0" applyFont="1" applyBorder="1" applyAlignment="1">
      <alignment wrapText="1"/>
    </xf>
    <xf numFmtId="0" fontId="23" fillId="0" borderId="2" xfId="0" applyFont="1" applyBorder="1" applyAlignment="1">
      <alignment vertical="top"/>
    </xf>
    <xf numFmtId="0" fontId="23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2" fontId="17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0" fontId="17" fillId="3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/>
    <xf numFmtId="0" fontId="5" fillId="0" borderId="0" xfId="0" applyFont="1" applyBorder="1"/>
    <xf numFmtId="0" fontId="23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quotePrefix="1" applyFont="1" applyAlignment="1">
      <alignment horizontal="right"/>
    </xf>
    <xf numFmtId="187" fontId="16" fillId="0" borderId="0" xfId="1" applyNumberFormat="1" applyFont="1" applyBorder="1"/>
    <xf numFmtId="0" fontId="16" fillId="0" borderId="0" xfId="0" applyFont="1" applyBorder="1" applyAlignment="1">
      <alignment horizontal="right"/>
    </xf>
    <xf numFmtId="187" fontId="16" fillId="0" borderId="0" xfId="1" applyNumberFormat="1" applyFont="1" applyBorder="1" applyAlignment="1">
      <alignment horizontal="center"/>
    </xf>
    <xf numFmtId="0" fontId="16" fillId="0" borderId="3" xfId="0" applyFont="1" applyBorder="1"/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18" fillId="0" borderId="0" xfId="0" applyFont="1" applyAlignment="1">
      <alignment horizontal="left" indent="2"/>
    </xf>
    <xf numFmtId="0" fontId="17" fillId="0" borderId="0" xfId="0" applyFont="1" applyAlignment="1">
      <alignment horizontal="left" indent="1"/>
    </xf>
    <xf numFmtId="0" fontId="30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16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0" borderId="0" xfId="0" applyFont="1" applyFill="1"/>
    <xf numFmtId="2" fontId="6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33" fillId="0" borderId="1" xfId="0" applyFont="1" applyBorder="1"/>
    <xf numFmtId="0" fontId="33" fillId="0" borderId="1" xfId="0" applyFont="1" applyBorder="1" applyAlignment="1">
      <alignment horizontal="justify" vertical="center"/>
    </xf>
    <xf numFmtId="0" fontId="34" fillId="0" borderId="1" xfId="0" applyFont="1" applyBorder="1"/>
    <xf numFmtId="0" fontId="35" fillId="0" borderId="1" xfId="0" applyFont="1" applyBorder="1" applyAlignment="1">
      <alignment vertical="center"/>
    </xf>
    <xf numFmtId="0" fontId="35" fillId="0" borderId="1" xfId="0" applyFont="1" applyBorder="1"/>
    <xf numFmtId="0" fontId="36" fillId="0" borderId="0" xfId="0" applyFont="1"/>
    <xf numFmtId="0" fontId="37" fillId="0" borderId="0" xfId="0" applyFont="1" applyAlignment="1">
      <alignment horizontal="center"/>
    </xf>
    <xf numFmtId="0" fontId="38" fillId="0" borderId="1" xfId="0" applyFont="1" applyBorder="1" applyAlignment="1">
      <alignment horizontal="left"/>
    </xf>
    <xf numFmtId="0" fontId="39" fillId="0" borderId="0" xfId="0" applyFont="1"/>
    <xf numFmtId="0" fontId="6" fillId="4" borderId="0" xfId="0" applyFont="1" applyFill="1" applyBorder="1"/>
    <xf numFmtId="0" fontId="40" fillId="4" borderId="0" xfId="0" applyFont="1" applyFill="1" applyBorder="1"/>
    <xf numFmtId="0" fontId="6" fillId="4" borderId="4" xfId="0" applyFont="1" applyFill="1" applyBorder="1" applyAlignment="1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59" fontId="0" fillId="3" borderId="1" xfId="0" applyNumberFormat="1" applyFill="1" applyBorder="1" applyAlignment="1" applyProtection="1">
      <alignment horizontal="center"/>
      <protection locked="0"/>
    </xf>
    <xf numFmtId="0" fontId="14" fillId="0" borderId="0" xfId="2" applyProtection="1">
      <protection locked="0"/>
    </xf>
    <xf numFmtId="0" fontId="14" fillId="0" borderId="0" xfId="2" applyBorder="1" applyProtection="1">
      <protection locked="0"/>
    </xf>
    <xf numFmtId="0" fontId="42" fillId="0" borderId="1" xfId="2" applyFont="1" applyBorder="1" applyAlignment="1" applyProtection="1">
      <alignment horizontal="center"/>
      <protection locked="0"/>
    </xf>
    <xf numFmtId="1" fontId="17" fillId="0" borderId="1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4" fillId="0" borderId="1" xfId="2" applyBorder="1" applyAlignment="1" applyProtection="1">
      <alignment horizontal="center"/>
      <protection locked="0"/>
    </xf>
    <xf numFmtId="0" fontId="16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</xf>
    <xf numFmtId="187" fontId="16" fillId="0" borderId="5" xfId="1" applyNumberFormat="1" applyFont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vertical="top"/>
    </xf>
    <xf numFmtId="0" fontId="16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16" fillId="0" borderId="6" xfId="0" applyFont="1" applyBorder="1" applyProtection="1">
      <protection locked="0"/>
    </xf>
    <xf numFmtId="15" fontId="16" fillId="0" borderId="5" xfId="0" applyNumberFormat="1" applyFont="1" applyBorder="1" applyProtection="1"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left"/>
    </xf>
    <xf numFmtId="0" fontId="16" fillId="0" borderId="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3" xfId="0" applyFont="1" applyBorder="1" applyProtection="1"/>
    <xf numFmtId="0" fontId="16" fillId="0" borderId="5" xfId="0" applyFont="1" applyBorder="1" applyAlignment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43" fillId="0" borderId="0" xfId="0" applyFont="1" applyProtection="1"/>
    <xf numFmtId="0" fontId="16" fillId="0" borderId="1" xfId="0" applyFont="1" applyBorder="1" applyAlignment="1" applyProtection="1">
      <alignment wrapText="1"/>
    </xf>
    <xf numFmtId="0" fontId="6" fillId="0" borderId="0" xfId="0" applyFont="1" applyFill="1" applyBorder="1" applyAlignment="1">
      <alignment horizontal="center" vertical="center"/>
    </xf>
    <xf numFmtId="0" fontId="44" fillId="0" borderId="1" xfId="0" applyFont="1" applyBorder="1" applyAlignment="1">
      <alignment vertical="center"/>
    </xf>
    <xf numFmtId="0" fontId="41" fillId="3" borderId="1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6" fillId="0" borderId="0" xfId="0" applyFont="1" applyBorder="1" applyProtection="1"/>
    <xf numFmtId="0" fontId="16" fillId="0" borderId="5" xfId="0" applyFont="1" applyBorder="1"/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8" fillId="5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0" fontId="14" fillId="0" borderId="0" xfId="2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6" fillId="0" borderId="0" xfId="0" applyFont="1" applyBorder="1" applyAlignment="1" applyProtection="1">
      <alignment horizontal="left"/>
    </xf>
    <xf numFmtId="0" fontId="1" fillId="3" borderId="1" xfId="0" applyFont="1" applyFill="1" applyBorder="1" applyAlignment="1" applyProtection="1">
      <alignment vertical="center"/>
    </xf>
    <xf numFmtId="2" fontId="1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/>
    <xf numFmtId="0" fontId="45" fillId="0" borderId="0" xfId="2" applyFont="1" applyAlignment="1" applyProtection="1">
      <alignment horizontal="center"/>
      <protection locked="0"/>
    </xf>
    <xf numFmtId="0" fontId="16" fillId="0" borderId="3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top"/>
    </xf>
    <xf numFmtId="0" fontId="18" fillId="0" borderId="0" xfId="0" applyFont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cat>
            <c:strRef>
              <c:f>[1]ANS!$A$123:$A$128</c:f>
              <c:strCache>
                <c:ptCount val="6"/>
                <c:pt idx="0">
                  <c:v>1. ด้านแหล่งน้ำดิบ</c:v>
                </c:pt>
                <c:pt idx="1">
                  <c:v>2. ด้านระบบประปา</c:v>
                </c:pt>
                <c:pt idx="2">
                  <c:v>3. ด้านการควบคุมการผลิตและบำรุงรักษาระบบประปา</c:v>
                </c:pt>
                <c:pt idx="3">
                  <c:v>4. ด้านปริมาณและคุณภาพน้ำประปา</c:v>
                </c:pt>
                <c:pt idx="4">
                  <c:v>5. ด้านการบริหารกิจการระบบประปา</c:v>
                </c:pt>
                <c:pt idx="5">
                  <c:v>รวมทั้ง 5 ด้าน</c:v>
                </c:pt>
              </c:strCache>
            </c:strRef>
          </c:cat>
          <c:val>
            <c:numRef>
              <c:f>ANS!$C$147:$C$152</c:f>
              <c:numCache>
                <c:formatCode>0</c:formatCode>
                <c:ptCount val="6"/>
                <c:pt idx="0">
                  <c:v>100</c:v>
                </c:pt>
                <c:pt idx="1">
                  <c:v>100.00000000000003</c:v>
                </c:pt>
                <c:pt idx="2">
                  <c:v>100</c:v>
                </c:pt>
                <c:pt idx="3">
                  <c:v>100</c:v>
                </c:pt>
                <c:pt idx="4">
                  <c:v>99.999999999999972</c:v>
                </c:pt>
                <c:pt idx="5">
                  <c:v>99.999999999999972</c:v>
                </c:pt>
              </c:numCache>
            </c:numRef>
          </c:val>
        </c:ser>
        <c:gapWidth val="182"/>
        <c:axId val="71507328"/>
        <c:axId val="71525504"/>
      </c:barChart>
      <c:catAx>
        <c:axId val="715073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1525504"/>
        <c:crosses val="autoZero"/>
        <c:auto val="1"/>
        <c:lblAlgn val="ctr"/>
        <c:lblOffset val="100"/>
      </c:catAx>
      <c:valAx>
        <c:axId val="71525504"/>
        <c:scaling>
          <c:orientation val="minMax"/>
          <c:max val="100"/>
          <c:min val="0"/>
        </c:scaling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rgbClr val="002060"/>
                    </a:solidFill>
                    <a:latin typeface="TH SarabunIT๙" panose="020B0500040200020003" pitchFamily="34" charset="-34"/>
                    <a:cs typeface="TH SarabunIT๙" panose="020B0500040200020003" pitchFamily="34" charset="-34"/>
                  </a:defRPr>
                </a:pPr>
                <a:r>
                  <a:rPr lang="th-TH" sz="1200" b="1">
                    <a:solidFill>
                      <a:srgbClr val="002060"/>
                    </a:solidFill>
                    <a:latin typeface="TH SarabunIT๙" panose="020B0500040200020003" pitchFamily="34" charset="-34"/>
                    <a:cs typeface="TH SarabunIT๙" panose="020B0500040200020003" pitchFamily="34" charset="-34"/>
                  </a:rPr>
                  <a:t>เปอร์เซ็นต์</a:t>
                </a:r>
              </a:p>
            </c:rich>
          </c:tx>
        </c:title>
        <c:numFmt formatCode="0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206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150732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145</xdr:row>
      <xdr:rowOff>47625</xdr:rowOff>
    </xdr:from>
    <xdr:to>
      <xdr:col>13</xdr:col>
      <xdr:colOff>323850</xdr:colOff>
      <xdr:row>158</xdr:row>
      <xdr:rowOff>200025</xdr:rowOff>
    </xdr:to>
    <xdr:grpSp>
      <xdr:nvGrpSpPr>
        <xdr:cNvPr id="1039" name="กลุ่ม 1"/>
        <xdr:cNvGrpSpPr>
          <a:grpSpLocks/>
        </xdr:cNvGrpSpPr>
      </xdr:nvGrpSpPr>
      <xdr:grpSpPr bwMode="auto">
        <a:xfrm>
          <a:off x="7924800" y="847725"/>
          <a:ext cx="6400800" cy="4495800"/>
          <a:chOff x="6757922" y="31556329"/>
          <a:chExt cx="5996052" cy="3857916"/>
        </a:xfrm>
      </xdr:grpSpPr>
      <xdr:graphicFrame macro="">
        <xdr:nvGraphicFramePr>
          <xdr:cNvPr id="1040" name="แผนภูมิ 2"/>
          <xdr:cNvGraphicFramePr>
            <a:graphicFrameLocks/>
          </xdr:cNvGraphicFramePr>
        </xdr:nvGraphicFramePr>
        <xdr:xfrm>
          <a:off x="6757922" y="31556329"/>
          <a:ext cx="5996052" cy="38579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สี่เหลี่ยมผืนผ้า 3"/>
          <xdr:cNvSpPr/>
        </xdr:nvSpPr>
        <xdr:spPr>
          <a:xfrm>
            <a:off x="9095668" y="31670759"/>
            <a:ext cx="1043955" cy="3179511"/>
          </a:xfrm>
          <a:prstGeom prst="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th-TH"/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10139624" y="31670759"/>
            <a:ext cx="669202" cy="3179511"/>
          </a:xfrm>
          <a:prstGeom prst="rect">
            <a:avLst/>
          </a:prstGeom>
          <a:noFill/>
          <a:ln w="19050">
            <a:solidFill>
              <a:srgbClr val="FF99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th-TH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10826672" y="31670759"/>
            <a:ext cx="1017187" cy="3179511"/>
          </a:xfrm>
          <a:prstGeom prst="rect">
            <a:avLst/>
          </a:prstGeom>
          <a:noFill/>
          <a:ln w="19050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th-TH"/>
          </a:p>
        </xdr:txBody>
      </xdr:sp>
      <xdr:sp macro="" textlink="">
        <xdr:nvSpPr>
          <xdr:cNvPr id="7" name="สี่เหลี่ยมผืนผ้า 6"/>
          <xdr:cNvSpPr/>
        </xdr:nvSpPr>
        <xdr:spPr>
          <a:xfrm>
            <a:off x="11861704" y="31670759"/>
            <a:ext cx="312294" cy="3179511"/>
          </a:xfrm>
          <a:prstGeom prst="rect">
            <a:avLst/>
          </a:prstGeom>
          <a:noFill/>
          <a:ln w="19050">
            <a:solidFill>
              <a:srgbClr val="99FF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th-TH"/>
          </a:p>
        </xdr:txBody>
      </xdr:sp>
      <xdr:sp macro="" textlink="">
        <xdr:nvSpPr>
          <xdr:cNvPr id="8" name="สี่เหลี่ยมผืนผ้า 7"/>
          <xdr:cNvSpPr/>
        </xdr:nvSpPr>
        <xdr:spPr>
          <a:xfrm>
            <a:off x="12191844" y="31670759"/>
            <a:ext cx="330140" cy="3179511"/>
          </a:xfrm>
          <a:prstGeom prst="rect">
            <a:avLst/>
          </a:prstGeom>
          <a:noFill/>
          <a:ln w="19050">
            <a:solidFill>
              <a:srgbClr val="00CC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th-TH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50;&#3588;&#3619;&#3591;&#3585;&#3634;&#3619;&#3648;&#3614;&#3636;&#3656;&#3617;&#3611;&#3619;&#3632;&#3626;&#3636;&#3607;&#3608;&#3636;&#3616;&#3634;&#3614;&#3619;&#3632;&#3610;&#3610;&#3611;&#3619;&#3632;&#3611;&#3634;&#3627;&#3617;&#3641;&#3656;&#3610;&#3657;&#3634;&#3609;\2\&#3650;&#3611;&#3619;&#3649;&#3585;&#3619;&#3617;&#3611;&#3619;&#3632;&#3648;&#3617;&#3636;&#3609;%2011.6.61\&#3619;&#3656;&#3634;&#3591;2%20&#3612;&#3636;&#3623;&#3604;&#3636;&#3609;%20Edited%2012.7.6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่วนที่1(ข้อมูลทั่วไป)"/>
      <sheetName val="ส่วน2(คำตอบ) "/>
      <sheetName val="ส่วนที่ 3(ข้อคิดเห็น เสนอแนะ"/>
      <sheetName val="Sheet1"/>
      <sheetName val="ANS"/>
      <sheetName val="comment"/>
      <sheetName val="ด้านแหล่งน้ำดิบ"/>
      <sheetName val="ด้านระบบประปา"/>
      <sheetName val="ด้านการควบคุม"/>
      <sheetName val="ด้านน้ำประปา"/>
      <sheetName val="ด้านบริหาร"/>
      <sheetName val="รวมทั้ง 5 ด้าน"/>
    </sheetNames>
    <sheetDataSet>
      <sheetData sheetId="0"/>
      <sheetData sheetId="1"/>
      <sheetData sheetId="2"/>
      <sheetData sheetId="3"/>
      <sheetData sheetId="4">
        <row r="123">
          <cell r="A123" t="str">
            <v>1. ด้านแหล่งน้ำดิบ</v>
          </cell>
        </row>
        <row r="124">
          <cell r="A124" t="str">
            <v>2. ด้านระบบประปา</v>
          </cell>
        </row>
        <row r="125">
          <cell r="A125" t="str">
            <v>3. ด้านการควบคุมการผลิตและบำรุงรักษาระบบประปา</v>
          </cell>
        </row>
        <row r="126">
          <cell r="A126" t="str">
            <v>4. ด้านปริมาณและคุณภาพน้ำประปา</v>
          </cell>
        </row>
        <row r="127">
          <cell r="A127" t="str">
            <v>5. ด้านการบริหารกิจการระบบประปา</v>
          </cell>
        </row>
        <row r="128">
          <cell r="A128" t="str">
            <v>รวมทั้ง 5 ด้าน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Autobot\Desktop\&#3649;&#3610;&#3610;&#3626;&#3629;&#3610;&#3606;&#3634;&#3617;&#3651;&#3627;&#3657;&#3616;&#3634;&#3588;\&#3649;&#3610;&#3610;&#3626;&#3629;&#3610;&#3606;&#3634;&#3617;&#3611;&#3619;&#3632;&#3611;&#3634;&#3612;&#3636;&#3623;&#3604;&#3636;&#3609;.xlsx" TargetMode="External"/><Relationship Id="rId1" Type="http://schemas.openxmlformats.org/officeDocument/2006/relationships/externalLinkPath" Target="file:///D:\Users\Autobot\Desktop\&#3649;&#3610;&#3610;&#3626;&#3629;&#3610;&#3606;&#3634;&#3617;&#3651;&#3627;&#3657;&#3616;&#3634;&#3588;\&#3649;&#3610;&#3610;&#3626;&#3629;&#3610;&#3606;&#3634;&#3617;&#3611;&#3619;&#3632;&#3611;&#3634;&#3612;&#3636;&#3623;&#3604;&#3636;&#360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N76"/>
  <sheetViews>
    <sheetView tabSelected="1" zoomScale="90" zoomScaleNormal="90" workbookViewId="0">
      <selection activeCell="A76" sqref="A76:B76"/>
    </sheetView>
  </sheetViews>
  <sheetFormatPr defaultRowHeight="20.25"/>
  <cols>
    <col min="1" max="1" width="10.75" style="1" customWidth="1"/>
    <col min="2" max="2" width="13.125" style="1" customWidth="1"/>
    <col min="3" max="3" width="12.25" style="1" customWidth="1"/>
    <col min="4" max="4" width="15" style="1" customWidth="1"/>
    <col min="5" max="5" width="11.875" style="1" customWidth="1"/>
    <col min="6" max="6" width="10.25" style="1" customWidth="1"/>
    <col min="7" max="7" width="9.875" style="1" customWidth="1"/>
    <col min="8" max="8" width="12.875" style="1" customWidth="1"/>
    <col min="9" max="9" width="11.375" style="1" customWidth="1"/>
    <col min="10" max="10" width="9" style="1" customWidth="1"/>
    <col min="11" max="16384" width="9" style="1"/>
  </cols>
  <sheetData>
    <row r="1" spans="1:10" ht="23.25">
      <c r="A1" s="212" t="s">
        <v>624</v>
      </c>
      <c r="B1" s="212"/>
      <c r="C1" s="212"/>
      <c r="D1" s="212"/>
      <c r="E1" s="212"/>
      <c r="F1" s="212"/>
      <c r="G1" s="212"/>
      <c r="H1" s="212"/>
      <c r="I1" s="212"/>
      <c r="J1" s="5"/>
    </row>
    <row r="2" spans="1:10" ht="21.75" customHeight="1">
      <c r="A2" s="156"/>
      <c r="B2" s="156"/>
      <c r="C2" s="156"/>
      <c r="D2" s="156"/>
      <c r="E2" s="156"/>
      <c r="F2" s="156"/>
      <c r="G2" s="156"/>
      <c r="H2" s="156"/>
      <c r="I2" s="156"/>
      <c r="J2" s="5"/>
    </row>
    <row r="3" spans="1:10" ht="21.75" customHeight="1">
      <c r="B3" s="4" t="s">
        <v>627</v>
      </c>
      <c r="C3"/>
      <c r="D3" s="156"/>
      <c r="E3" s="156"/>
      <c r="F3" s="156"/>
      <c r="G3" s="156"/>
      <c r="H3" s="156"/>
      <c r="I3" s="156"/>
      <c r="J3" s="5"/>
    </row>
    <row r="4" spans="1:10" ht="21.75" customHeight="1">
      <c r="A4" s="1" t="s">
        <v>628</v>
      </c>
      <c r="B4" s="4"/>
      <c r="C4"/>
      <c r="D4" s="156"/>
      <c r="E4" s="156"/>
      <c r="F4" s="156"/>
      <c r="G4" s="156"/>
      <c r="H4" s="156"/>
      <c r="I4" s="156"/>
      <c r="J4" s="5"/>
    </row>
    <row r="5" spans="1:10" ht="21.75" customHeight="1">
      <c r="A5" s="1" t="s">
        <v>405</v>
      </c>
      <c r="B5" s="4"/>
      <c r="C5"/>
      <c r="D5" s="156"/>
      <c r="E5" s="156"/>
      <c r="F5" s="156"/>
      <c r="G5" s="156"/>
      <c r="H5" s="156"/>
      <c r="I5" s="156"/>
      <c r="J5" s="5"/>
    </row>
    <row r="6" spans="1:10" ht="21.75" customHeight="1">
      <c r="A6"/>
      <c r="B6" s="4" t="s">
        <v>399</v>
      </c>
      <c r="C6"/>
      <c r="D6" s="156"/>
      <c r="E6" s="156"/>
      <c r="F6" s="156"/>
      <c r="G6" s="156"/>
      <c r="H6" s="156"/>
      <c r="I6" s="156"/>
      <c r="J6" s="5"/>
    </row>
    <row r="7" spans="1:10" ht="21.75" customHeight="1">
      <c r="A7"/>
      <c r="B7" s="4" t="s">
        <v>626</v>
      </c>
      <c r="C7"/>
      <c r="D7" s="156"/>
      <c r="E7" s="156"/>
      <c r="F7" s="156"/>
      <c r="G7" s="156"/>
      <c r="H7" s="156"/>
      <c r="I7" s="156"/>
      <c r="J7" s="5"/>
    </row>
    <row r="8" spans="1:10" ht="21.75" customHeight="1">
      <c r="A8"/>
      <c r="B8" s="4" t="s">
        <v>625</v>
      </c>
      <c r="D8" s="156"/>
      <c r="E8" s="156"/>
      <c r="F8" s="156"/>
      <c r="G8" s="156"/>
      <c r="H8" s="156"/>
      <c r="I8" s="156"/>
      <c r="J8" s="5"/>
    </row>
    <row r="9" spans="1:10" ht="21.75" customHeight="1">
      <c r="A9"/>
      <c r="B9" s="4" t="s">
        <v>404</v>
      </c>
      <c r="D9" s="156"/>
      <c r="E9" s="156"/>
      <c r="F9" s="156"/>
      <c r="G9" s="156"/>
      <c r="H9" s="156"/>
      <c r="I9" s="156"/>
      <c r="J9" s="5"/>
    </row>
    <row r="10" spans="1:10" ht="21.75" customHeight="1">
      <c r="A10"/>
      <c r="B10" s="4" t="s">
        <v>403</v>
      </c>
      <c r="D10" s="156"/>
      <c r="E10" s="156"/>
      <c r="F10" s="156"/>
      <c r="G10" s="156"/>
      <c r="H10" s="156"/>
      <c r="I10" s="156"/>
      <c r="J10" s="5"/>
    </row>
    <row r="11" spans="1:10" ht="21.75" customHeight="1">
      <c r="A11"/>
      <c r="B11" s="4" t="s">
        <v>402</v>
      </c>
      <c r="D11" s="156"/>
      <c r="E11" s="156"/>
      <c r="F11" s="156"/>
      <c r="G11" s="156"/>
      <c r="H11" s="156"/>
      <c r="I11" s="156"/>
      <c r="J11" s="5"/>
    </row>
    <row r="12" spans="1:10" ht="21.75" customHeight="1">
      <c r="A12"/>
      <c r="B12" s="4" t="s">
        <v>401</v>
      </c>
      <c r="D12" s="156"/>
      <c r="E12" s="156"/>
      <c r="F12" s="156"/>
      <c r="G12" s="156"/>
      <c r="H12" s="156"/>
      <c r="I12" s="156"/>
      <c r="J12" s="5"/>
    </row>
    <row r="13" spans="1:10" ht="21.75" customHeight="1">
      <c r="A13"/>
      <c r="B13" s="4" t="s">
        <v>400</v>
      </c>
      <c r="C13"/>
      <c r="D13" s="156"/>
      <c r="E13" s="156"/>
      <c r="F13" s="156"/>
      <c r="G13" s="156"/>
      <c r="H13" s="156"/>
      <c r="I13" s="156"/>
      <c r="J13" s="5"/>
    </row>
    <row r="14" spans="1:10">
      <c r="A14"/>
      <c r="B14" s="4"/>
      <c r="C14"/>
      <c r="D14" s="156"/>
      <c r="E14" s="156"/>
      <c r="F14" s="156"/>
      <c r="G14" s="156"/>
      <c r="H14" s="156"/>
      <c r="I14" s="156"/>
      <c r="J14" s="5"/>
    </row>
    <row r="15" spans="1:10" ht="21.95" customHeight="1">
      <c r="A15" s="5" t="s">
        <v>399</v>
      </c>
      <c r="B15" s="156"/>
      <c r="C15" s="156"/>
      <c r="D15" s="156"/>
      <c r="E15" s="156"/>
      <c r="F15" s="156"/>
      <c r="G15" s="156"/>
      <c r="H15" s="156"/>
      <c r="I15" s="156"/>
      <c r="J15" s="5"/>
    </row>
    <row r="16" spans="1:10" ht="21.95" customHeight="1">
      <c r="A16" s="22" t="s">
        <v>629</v>
      </c>
      <c r="B16" s="190"/>
      <c r="C16" s="158"/>
      <c r="D16" s="158"/>
      <c r="E16" s="158"/>
      <c r="F16" s="155" t="s">
        <v>25</v>
      </c>
      <c r="G16" s="158"/>
      <c r="H16" s="158"/>
      <c r="I16" s="158"/>
    </row>
    <row r="17" spans="1:14" ht="21.95" customHeight="1">
      <c r="A17" s="1" t="s">
        <v>26</v>
      </c>
      <c r="B17" s="159" t="s">
        <v>137</v>
      </c>
      <c r="C17" s="158"/>
      <c r="D17" s="158"/>
      <c r="E17" s="155" t="s">
        <v>27</v>
      </c>
      <c r="F17" s="158" t="s">
        <v>137</v>
      </c>
      <c r="G17" s="158"/>
      <c r="H17" s="158"/>
      <c r="I17" s="158"/>
    </row>
    <row r="18" spans="1:14" ht="21.95" customHeight="1">
      <c r="A18" s="1" t="s">
        <v>28</v>
      </c>
      <c r="B18" s="158" t="s">
        <v>137</v>
      </c>
      <c r="C18" s="158"/>
      <c r="D18" s="1" t="s">
        <v>398</v>
      </c>
      <c r="E18" s="158"/>
      <c r="F18" s="154" t="s">
        <v>386</v>
      </c>
      <c r="G18" s="158"/>
      <c r="H18" s="106" t="s">
        <v>33</v>
      </c>
      <c r="N18" s="60" t="s">
        <v>199</v>
      </c>
    </row>
    <row r="19" spans="1:14" ht="20.100000000000001" customHeight="1">
      <c r="B19" s="22"/>
      <c r="C19" s="22"/>
      <c r="E19" s="22"/>
      <c r="F19" s="6"/>
      <c r="G19" s="22"/>
      <c r="H19" s="22"/>
    </row>
    <row r="20" spans="1:14" ht="22.5" customHeight="1">
      <c r="A20" s="1" t="s">
        <v>406</v>
      </c>
      <c r="B20" s="22"/>
      <c r="C20" s="22"/>
      <c r="D20" s="6"/>
      <c r="E20" s="6"/>
      <c r="F20" s="6"/>
      <c r="G20" s="6"/>
      <c r="H20" s="6"/>
      <c r="I20" s="6"/>
      <c r="J20" s="6"/>
      <c r="K20" s="6"/>
    </row>
    <row r="21" spans="1:14" ht="23.1" customHeight="1">
      <c r="A21" s="147" t="s">
        <v>199</v>
      </c>
      <c r="B21" s="22" t="s">
        <v>407</v>
      </c>
      <c r="C21" s="22"/>
      <c r="D21" s="213" t="s">
        <v>397</v>
      </c>
      <c r="E21" s="213"/>
      <c r="F21" s="160"/>
      <c r="G21" s="160"/>
      <c r="H21" s="160"/>
      <c r="I21" s="160"/>
      <c r="J21" s="22"/>
      <c r="K21" s="22"/>
    </row>
    <row r="22" spans="1:14" ht="23.1" customHeight="1">
      <c r="A22" s="147"/>
      <c r="B22" s="22" t="s">
        <v>408</v>
      </c>
      <c r="C22" s="22"/>
      <c r="D22" s="213" t="s">
        <v>397</v>
      </c>
      <c r="E22" s="213"/>
      <c r="F22" s="160"/>
      <c r="G22" s="160"/>
      <c r="H22" s="160"/>
      <c r="I22" s="160"/>
      <c r="J22" s="22"/>
      <c r="K22" s="22"/>
    </row>
    <row r="23" spans="1:14" ht="23.1" customHeight="1">
      <c r="A23" s="147"/>
      <c r="B23" s="22" t="s">
        <v>409</v>
      </c>
      <c r="C23" s="22"/>
      <c r="D23" s="160"/>
      <c r="E23" s="6" t="s">
        <v>29</v>
      </c>
      <c r="F23" s="213" t="s">
        <v>397</v>
      </c>
      <c r="G23" s="213"/>
      <c r="H23" s="160"/>
      <c r="I23" s="160"/>
      <c r="J23" s="22"/>
      <c r="K23" s="22"/>
    </row>
    <row r="24" spans="1:14" ht="23.1" customHeight="1">
      <c r="A24" s="147"/>
      <c r="B24" s="22" t="s">
        <v>410</v>
      </c>
      <c r="C24" s="161"/>
      <c r="D24" s="160"/>
      <c r="E24" s="6" t="s">
        <v>29</v>
      </c>
      <c r="F24" s="213" t="s">
        <v>397</v>
      </c>
      <c r="G24" s="213"/>
      <c r="H24" s="160"/>
      <c r="I24" s="160"/>
      <c r="J24" s="22"/>
      <c r="K24" s="22"/>
    </row>
    <row r="25" spans="1:14" ht="20.100000000000001" customHeight="1">
      <c r="B25" s="22"/>
      <c r="C25" s="22"/>
      <c r="D25" s="22"/>
      <c r="E25" s="6"/>
      <c r="F25" s="6"/>
      <c r="G25" s="6"/>
      <c r="H25" s="22"/>
      <c r="I25" s="22"/>
    </row>
    <row r="26" spans="1:14" ht="21.75" customHeight="1">
      <c r="A26" s="1" t="s">
        <v>396</v>
      </c>
      <c r="D26" s="160"/>
      <c r="E26" s="155" t="s">
        <v>30</v>
      </c>
      <c r="F26" s="160"/>
      <c r="G26" s="155" t="s">
        <v>31</v>
      </c>
      <c r="H26" s="160"/>
      <c r="I26" s="160"/>
    </row>
    <row r="27" spans="1:14" ht="21.75" customHeight="1">
      <c r="A27" s="1" t="s">
        <v>411</v>
      </c>
      <c r="B27" s="158"/>
      <c r="C27" s="158"/>
      <c r="D27" s="1" t="s">
        <v>32</v>
      </c>
      <c r="E27" s="162"/>
      <c r="F27" s="158"/>
      <c r="H27" s="106"/>
      <c r="I27" s="106"/>
      <c r="J27" s="22"/>
      <c r="K27" s="22"/>
    </row>
    <row r="28" spans="1:14" ht="20.100000000000001" customHeight="1">
      <c r="B28" s="22"/>
      <c r="C28" s="22"/>
      <c r="E28" s="103"/>
      <c r="F28" s="22"/>
      <c r="H28" s="22"/>
      <c r="I28" s="22"/>
      <c r="J28" s="22"/>
      <c r="K28" s="22"/>
    </row>
    <row r="29" spans="1:14" ht="23.1" customHeight="1">
      <c r="A29" s="1" t="s">
        <v>412</v>
      </c>
      <c r="B29" s="22"/>
      <c r="C29" s="22"/>
      <c r="E29" s="103"/>
      <c r="F29" s="22"/>
      <c r="H29" s="22"/>
      <c r="I29" s="22"/>
      <c r="J29" s="22"/>
      <c r="K29" s="22"/>
    </row>
    <row r="30" spans="1:14" ht="23.1" customHeight="1">
      <c r="A30" s="147"/>
      <c r="B30" s="22" t="s">
        <v>413</v>
      </c>
      <c r="C30" s="6"/>
      <c r="D30" s="155"/>
      <c r="E30" s="105"/>
      <c r="F30" s="104"/>
      <c r="G30" s="104"/>
      <c r="H30" s="22"/>
      <c r="I30" s="22"/>
      <c r="J30" s="22"/>
      <c r="K30" s="22"/>
    </row>
    <row r="31" spans="1:14" ht="23.1" customHeight="1">
      <c r="A31" s="147"/>
      <c r="B31" s="22" t="s">
        <v>395</v>
      </c>
      <c r="C31" s="22"/>
      <c r="D31" s="160"/>
      <c r="E31" s="160"/>
      <c r="F31" s="160"/>
      <c r="G31" s="160"/>
      <c r="H31" s="160"/>
      <c r="I31" s="160"/>
      <c r="J31" s="22"/>
      <c r="K31" s="22"/>
    </row>
    <row r="32" spans="1:14" ht="23.1" customHeight="1">
      <c r="A32" s="147"/>
      <c r="B32" s="22" t="s">
        <v>394</v>
      </c>
      <c r="C32" s="160"/>
      <c r="D32" s="160"/>
      <c r="E32" s="160"/>
      <c r="F32" s="160"/>
      <c r="G32" s="160"/>
      <c r="H32" s="160"/>
      <c r="I32" s="160"/>
      <c r="J32" s="22"/>
      <c r="K32" s="22"/>
    </row>
    <row r="33" spans="1:11" ht="23.1" customHeight="1">
      <c r="A33" s="1" t="s">
        <v>414</v>
      </c>
      <c r="B33" s="22" t="s">
        <v>65</v>
      </c>
      <c r="C33" s="160"/>
      <c r="D33" s="160"/>
      <c r="E33" s="211" t="s">
        <v>66</v>
      </c>
      <c r="F33" s="211"/>
      <c r="G33" s="160"/>
      <c r="H33" s="160"/>
      <c r="I33" s="107" t="s">
        <v>67</v>
      </c>
      <c r="J33" s="22"/>
      <c r="K33" s="22"/>
    </row>
    <row r="34" spans="1:11" ht="23.1" customHeight="1">
      <c r="B34" s="22" t="s">
        <v>68</v>
      </c>
      <c r="C34" s="160"/>
      <c r="D34" s="160"/>
      <c r="E34" s="108" t="s">
        <v>69</v>
      </c>
      <c r="F34" s="6"/>
      <c r="G34" s="160"/>
      <c r="H34" s="160"/>
      <c r="I34" s="104" t="s">
        <v>29</v>
      </c>
      <c r="J34" s="22"/>
      <c r="K34" s="22"/>
    </row>
    <row r="35" spans="1:11" ht="20.100000000000001" customHeight="1">
      <c r="B35" s="22"/>
      <c r="C35" s="22"/>
      <c r="E35" s="103"/>
      <c r="F35" s="104"/>
      <c r="G35" s="104"/>
      <c r="H35" s="22"/>
      <c r="I35" s="22"/>
      <c r="J35" s="22"/>
      <c r="K35" s="22"/>
    </row>
    <row r="36" spans="1:11" ht="23.1" customHeight="1">
      <c r="A36" s="1" t="s">
        <v>415</v>
      </c>
      <c r="B36" s="22"/>
      <c r="C36" s="22"/>
      <c r="E36" s="103"/>
      <c r="F36" s="22"/>
      <c r="H36" s="22"/>
      <c r="I36" s="22"/>
      <c r="J36" s="22"/>
      <c r="K36" s="22"/>
    </row>
    <row r="37" spans="1:11" ht="23.1" customHeight="1">
      <c r="A37" s="147"/>
      <c r="B37" s="22" t="s">
        <v>393</v>
      </c>
      <c r="C37" s="22"/>
      <c r="K37" s="22"/>
    </row>
    <row r="38" spans="1:11" ht="23.1" customHeight="1">
      <c r="A38" s="147"/>
      <c r="B38" s="22" t="s">
        <v>392</v>
      </c>
      <c r="C38" s="22"/>
      <c r="J38" s="22"/>
      <c r="K38" s="22"/>
    </row>
    <row r="39" spans="1:11" ht="23.1" customHeight="1">
      <c r="A39" s="147"/>
      <c r="B39" s="22" t="s">
        <v>391</v>
      </c>
      <c r="C39" s="22"/>
      <c r="J39" s="22"/>
      <c r="K39" s="22"/>
    </row>
    <row r="40" spans="1:11" ht="23.1" customHeight="1">
      <c r="A40" s="147"/>
      <c r="B40" s="22" t="s">
        <v>373</v>
      </c>
      <c r="C40" s="160"/>
      <c r="D40" s="160"/>
      <c r="E40" s="160"/>
      <c r="F40" s="160"/>
      <c r="G40" s="160"/>
      <c r="H40" s="160"/>
      <c r="I40" s="160"/>
      <c r="J40" s="22"/>
      <c r="K40" s="22"/>
    </row>
    <row r="41" spans="1:11" ht="20.100000000000001" customHeight="1">
      <c r="B41" s="22"/>
      <c r="C41" s="22"/>
      <c r="E41" s="103"/>
      <c r="F41" s="22"/>
      <c r="H41" s="22"/>
      <c r="I41" s="22"/>
      <c r="J41" s="22"/>
      <c r="K41" s="22"/>
    </row>
    <row r="42" spans="1:11" ht="21.95" customHeight="1">
      <c r="A42" s="1" t="s">
        <v>416</v>
      </c>
    </row>
    <row r="43" spans="1:11" ht="21.95" customHeight="1">
      <c r="A43" s="102" t="s">
        <v>374</v>
      </c>
      <c r="B43" s="1" t="s">
        <v>390</v>
      </c>
      <c r="D43" s="160"/>
      <c r="E43" s="1" t="s">
        <v>389</v>
      </c>
      <c r="G43" s="160"/>
    </row>
    <row r="44" spans="1:11" ht="21.95" customHeight="1">
      <c r="B44" s="1" t="s">
        <v>388</v>
      </c>
      <c r="C44" s="160"/>
      <c r="D44" s="155" t="s">
        <v>33</v>
      </c>
      <c r="E44" s="160"/>
      <c r="F44" s="155" t="s">
        <v>386</v>
      </c>
    </row>
    <row r="45" spans="1:11" ht="21.95" customHeight="1">
      <c r="A45" s="102" t="s">
        <v>374</v>
      </c>
      <c r="B45" s="1" t="s">
        <v>387</v>
      </c>
      <c r="C45" s="6"/>
      <c r="D45" s="155"/>
      <c r="E45" s="160"/>
      <c r="F45" s="155" t="s">
        <v>33</v>
      </c>
      <c r="G45" s="160"/>
      <c r="H45" s="1" t="s">
        <v>386</v>
      </c>
    </row>
    <row r="46" spans="1:11" ht="21.95" customHeight="1">
      <c r="A46" s="102" t="s">
        <v>374</v>
      </c>
      <c r="B46" s="1" t="s">
        <v>385</v>
      </c>
      <c r="C46" s="6"/>
      <c r="D46" s="160">
        <v>10000</v>
      </c>
      <c r="E46" s="6" t="s">
        <v>384</v>
      </c>
    </row>
    <row r="47" spans="1:11" ht="20.100000000000001" customHeight="1"/>
    <row r="48" spans="1:11" ht="21.95" customHeight="1">
      <c r="A48" s="1" t="s">
        <v>417</v>
      </c>
      <c r="E48" s="160"/>
      <c r="F48" s="1" t="s">
        <v>383</v>
      </c>
    </row>
    <row r="49" spans="1:10" ht="21.95" customHeight="1">
      <c r="A49" s="102" t="s">
        <v>374</v>
      </c>
      <c r="B49" s="1" t="s">
        <v>382</v>
      </c>
      <c r="E49" s="160">
        <v>10</v>
      </c>
      <c r="F49" s="1" t="s">
        <v>370</v>
      </c>
    </row>
    <row r="50" spans="1:10" ht="21.95" customHeight="1">
      <c r="A50" s="102" t="s">
        <v>374</v>
      </c>
      <c r="B50" s="1" t="s">
        <v>381</v>
      </c>
      <c r="D50" s="206"/>
      <c r="E50" s="160">
        <v>50</v>
      </c>
      <c r="F50" s="1" t="s">
        <v>370</v>
      </c>
    </row>
    <row r="51" spans="1:10" ht="20.100000000000001" customHeight="1"/>
    <row r="52" spans="1:10" ht="21.95" customHeight="1">
      <c r="A52" s="1" t="s">
        <v>418</v>
      </c>
      <c r="E52" s="159"/>
      <c r="F52" s="159"/>
      <c r="G52" s="1" t="s">
        <v>380</v>
      </c>
    </row>
    <row r="53" spans="1:10" ht="21.95" customHeight="1">
      <c r="A53" s="102" t="s">
        <v>374</v>
      </c>
      <c r="B53" s="1" t="s">
        <v>379</v>
      </c>
      <c r="D53" s="159"/>
      <c r="E53" s="159"/>
      <c r="F53" s="159"/>
      <c r="G53" s="159"/>
      <c r="H53" s="1" t="s">
        <v>370</v>
      </c>
    </row>
    <row r="54" spans="1:10" ht="21.95" customHeight="1">
      <c r="A54" s="102" t="s">
        <v>374</v>
      </c>
      <c r="B54" s="1" t="s">
        <v>378</v>
      </c>
      <c r="D54" s="154"/>
      <c r="E54" s="154"/>
      <c r="F54" s="160"/>
      <c r="G54" s="160"/>
      <c r="H54" s="1" t="s">
        <v>370</v>
      </c>
    </row>
    <row r="55" spans="1:10" ht="21.95" customHeight="1">
      <c r="A55" s="102" t="s">
        <v>374</v>
      </c>
      <c r="B55" s="1" t="s">
        <v>377</v>
      </c>
      <c r="E55" s="6"/>
      <c r="F55" s="6"/>
      <c r="G55" s="159"/>
      <c r="H55" s="160"/>
      <c r="I55" s="107" t="s">
        <v>370</v>
      </c>
    </row>
    <row r="56" spans="1:10" ht="21.95" customHeight="1">
      <c r="A56" s="102" t="s">
        <v>374</v>
      </c>
      <c r="B56" s="1" t="s">
        <v>376</v>
      </c>
      <c r="D56" s="6"/>
      <c r="E56" s="6"/>
      <c r="F56" s="159"/>
      <c r="G56" s="159"/>
      <c r="H56" s="159"/>
      <c r="I56" s="107" t="s">
        <v>370</v>
      </c>
    </row>
    <row r="57" spans="1:10" ht="21.95" customHeight="1">
      <c r="A57" s="102" t="s">
        <v>374</v>
      </c>
      <c r="B57" s="1" t="s">
        <v>375</v>
      </c>
      <c r="E57" s="159"/>
      <c r="F57" s="159"/>
      <c r="G57" s="159"/>
      <c r="H57" s="159"/>
      <c r="I57" s="107" t="s">
        <v>370</v>
      </c>
    </row>
    <row r="58" spans="1:10" ht="21.95" customHeight="1">
      <c r="A58" s="102" t="s">
        <v>374</v>
      </c>
      <c r="B58" s="22" t="s">
        <v>373</v>
      </c>
      <c r="I58" s="107"/>
    </row>
    <row r="59" spans="1:10" ht="21.95" customHeight="1">
      <c r="A59" s="102" t="s">
        <v>372</v>
      </c>
      <c r="B59" s="159"/>
      <c r="C59" s="159"/>
      <c r="D59" s="159"/>
      <c r="E59" s="159"/>
      <c r="F59" s="155" t="s">
        <v>34</v>
      </c>
      <c r="G59" s="159"/>
      <c r="H59" s="159"/>
      <c r="I59" s="107" t="s">
        <v>370</v>
      </c>
    </row>
    <row r="60" spans="1:10" ht="21.95" customHeight="1">
      <c r="A60" s="102" t="s">
        <v>419</v>
      </c>
      <c r="B60" s="159"/>
      <c r="C60" s="159"/>
      <c r="D60" s="159"/>
      <c r="E60" s="159"/>
      <c r="F60" s="155" t="s">
        <v>34</v>
      </c>
      <c r="G60" s="159"/>
      <c r="H60" s="159"/>
      <c r="I60" s="107" t="s">
        <v>370</v>
      </c>
    </row>
    <row r="61" spans="1:10" ht="21.95" customHeight="1">
      <c r="A61" s="102" t="s">
        <v>420</v>
      </c>
      <c r="B61" s="159"/>
      <c r="C61" s="159"/>
      <c r="D61" s="159"/>
      <c r="E61" s="159"/>
      <c r="F61" s="155" t="s">
        <v>34</v>
      </c>
      <c r="G61" s="159"/>
      <c r="H61" s="159"/>
      <c r="I61" s="107" t="s">
        <v>370</v>
      </c>
    </row>
    <row r="62" spans="1:10" ht="19.5" customHeight="1"/>
    <row r="63" spans="1:10" ht="23.1" customHeight="1">
      <c r="A63" s="1" t="s">
        <v>421</v>
      </c>
    </row>
    <row r="64" spans="1:10" ht="23.1" customHeight="1">
      <c r="A64" s="147"/>
      <c r="B64" s="1" t="s">
        <v>371</v>
      </c>
      <c r="J64" s="22"/>
    </row>
    <row r="65" spans="1:13" ht="23.1" customHeight="1">
      <c r="B65" s="171"/>
      <c r="C65" s="165" t="s">
        <v>575</v>
      </c>
      <c r="E65" s="179"/>
      <c r="F65" s="179"/>
      <c r="G65" s="179"/>
      <c r="H65" s="179"/>
      <c r="I65" s="107" t="s">
        <v>35</v>
      </c>
    </row>
    <row r="66" spans="1:13" ht="23.1" customHeight="1">
      <c r="B66" s="147"/>
      <c r="C66" s="145" t="s">
        <v>576</v>
      </c>
      <c r="E66" s="180"/>
      <c r="F66" s="181"/>
      <c r="G66" s="181"/>
      <c r="H66" s="181"/>
      <c r="I66" s="159"/>
    </row>
    <row r="67" spans="1:13" ht="23.1" customHeight="1">
      <c r="B67" s="172"/>
      <c r="C67" s="173"/>
      <c r="D67" s="174" t="s">
        <v>34</v>
      </c>
      <c r="E67" s="181"/>
      <c r="F67" s="159"/>
      <c r="G67" s="175" t="s">
        <v>370</v>
      </c>
      <c r="H67" s="176"/>
      <c r="I67" s="174"/>
      <c r="J67" s="173"/>
    </row>
    <row r="68" spans="1:13" ht="23.1" customHeight="1">
      <c r="B68" s="147"/>
      <c r="C68" s="182" t="s">
        <v>577</v>
      </c>
      <c r="D68" s="173"/>
      <c r="E68" s="159"/>
      <c r="F68" s="159"/>
      <c r="G68" s="159"/>
      <c r="H68" s="159"/>
      <c r="I68" s="159"/>
      <c r="J68" s="173"/>
    </row>
    <row r="69" spans="1:13" ht="23.1" customHeight="1">
      <c r="B69" s="172"/>
      <c r="C69" s="173"/>
      <c r="D69" s="174" t="s">
        <v>34</v>
      </c>
      <c r="E69" s="159"/>
      <c r="F69" s="159"/>
      <c r="G69" s="175" t="s">
        <v>370</v>
      </c>
      <c r="H69" s="176"/>
      <c r="I69" s="174"/>
      <c r="J69" s="173"/>
      <c r="M69" s="22"/>
    </row>
    <row r="70" spans="1:13" ht="23.1" customHeight="1">
      <c r="B70" s="147"/>
      <c r="C70" s="173" t="s">
        <v>578</v>
      </c>
      <c r="D70" s="173"/>
      <c r="E70" s="159"/>
      <c r="F70" s="159"/>
      <c r="G70" s="159"/>
      <c r="H70" s="159"/>
      <c r="I70" s="159"/>
      <c r="J70" s="173"/>
    </row>
    <row r="71" spans="1:13" ht="23.1" customHeight="1">
      <c r="B71" s="170"/>
      <c r="C71" s="173"/>
      <c r="D71" s="174" t="s">
        <v>34</v>
      </c>
      <c r="E71" s="180"/>
      <c r="F71" s="180"/>
      <c r="G71" s="175" t="s">
        <v>370</v>
      </c>
      <c r="H71" s="177"/>
      <c r="I71" s="174"/>
      <c r="J71" s="173"/>
    </row>
    <row r="72" spans="1:13" ht="23.1" customHeight="1">
      <c r="A72" s="147"/>
      <c r="B72" s="1" t="s">
        <v>369</v>
      </c>
      <c r="C72" s="173"/>
      <c r="D72" s="173"/>
      <c r="E72" s="178"/>
      <c r="F72" s="178"/>
      <c r="G72" s="173"/>
      <c r="H72" s="173"/>
      <c r="I72" s="173"/>
      <c r="J72" s="173"/>
    </row>
    <row r="73" spans="1:13">
      <c r="A73" s="1" t="s">
        <v>631</v>
      </c>
      <c r="E73" s="191"/>
      <c r="F73" s="22"/>
      <c r="G73" s="1" t="s">
        <v>630</v>
      </c>
    </row>
    <row r="74" spans="1:13">
      <c r="F74" s="106"/>
    </row>
    <row r="76" spans="1:13" ht="21">
      <c r="A76" s="210" t="s">
        <v>579</v>
      </c>
      <c r="B76" s="210"/>
      <c r="H76" s="210" t="s">
        <v>581</v>
      </c>
      <c r="I76" s="210"/>
      <c r="J76" s="210"/>
    </row>
  </sheetData>
  <sheetProtection sheet="1" objects="1" scenarios="1" selectLockedCells="1"/>
  <mergeCells count="8">
    <mergeCell ref="A76:B76"/>
    <mergeCell ref="H76:J76"/>
    <mergeCell ref="E33:F33"/>
    <mergeCell ref="A1:I1"/>
    <mergeCell ref="D21:E21"/>
    <mergeCell ref="D22:E22"/>
    <mergeCell ref="F23:G23"/>
    <mergeCell ref="F24:G24"/>
  </mergeCells>
  <dataValidations count="1">
    <dataValidation type="list" allowBlank="1" showInputMessage="1" showErrorMessage="1" sqref="A21:A24 A30:A32 A37:A40 A64 A72 B68 B65:B66 B70">
      <formula1>$N$17:$N$18</formula1>
    </dataValidation>
  </dataValidations>
  <hyperlinks>
    <hyperlink ref="A76" location="'ส่วนที่2(คำตอบ)'!A1" display="คลิกไปยังส่วนคำตอบ"/>
    <hyperlink ref="H76" location="'ส่วนที่ 3(ข้อคิดเห็น เสนอแนะ)'!A1" display="คลิกไปยังส่วนข้อคิดเห็น เสนอแนะ"/>
  </hyperlinks>
  <pageMargins left="0.74803149606299213" right="0.51181102362204722" top="0.74803149606299213" bottom="0.74803149606299213" header="0.31496062992125984" footer="0.31496062992125984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</sheetPr>
  <dimension ref="A1:A12"/>
  <sheetViews>
    <sheetView workbookViewId="0">
      <selection activeCell="A12" sqref="A12"/>
    </sheetView>
  </sheetViews>
  <sheetFormatPr defaultRowHeight="21"/>
  <cols>
    <col min="1" max="16384" width="9" style="3"/>
  </cols>
  <sheetData>
    <row r="1" spans="1:1">
      <c r="A1" s="81" t="s">
        <v>367</v>
      </c>
    </row>
    <row r="2" spans="1:1">
      <c r="A2" s="3" t="str">
        <f>IF(ANS!B78="ข",comment!A203,"")</f>
        <v/>
      </c>
    </row>
    <row r="3" spans="1:1">
      <c r="A3" s="3" t="str">
        <f>IF(ANS!B79="ข",comment!A206,IF(ANS!B79="ค",comment!A207,""))</f>
        <v/>
      </c>
    </row>
    <row r="4" spans="1:1">
      <c r="A4" s="3" t="str">
        <f>IF(ANS!B81="ข",comment!A211,"")</f>
        <v/>
      </c>
    </row>
    <row r="5" spans="1:1">
      <c r="A5" s="3" t="str">
        <f>IF(ANS!B82="ข",comment!A212,"")</f>
        <v/>
      </c>
    </row>
    <row r="6" spans="1:1">
      <c r="A6" s="3" t="str">
        <f>IF(ANS!B83="ข",comment!A213,"")</f>
        <v/>
      </c>
    </row>
    <row r="7" spans="1:1">
      <c r="A7" s="3" t="str">
        <f>IF(ANS!B84="ข",comment!A214,"")</f>
        <v/>
      </c>
    </row>
    <row r="8" spans="1:1">
      <c r="A8" s="3" t="str">
        <f>IF(ANS!B85="ข",comment!A215,"")</f>
        <v/>
      </c>
    </row>
    <row r="9" spans="1:1">
      <c r="A9" s="3" t="str">
        <f>IF(ANS!B86="ข",comment!A218,IF(ANS!B86="ค",comment!A219,""))</f>
        <v/>
      </c>
    </row>
    <row r="10" spans="1:1">
      <c r="A10" s="3" t="str">
        <f>IF(ANS!B87="ข",comment!A223,IF(ANS!B87="ค",comment!A224,IF(ANS!B87="ง",comment!A225,"")))</f>
        <v/>
      </c>
    </row>
    <row r="12" spans="1:1">
      <c r="A12" s="150" t="s">
        <v>364</v>
      </c>
    </row>
  </sheetData>
  <sheetProtection sheet="1" objects="1" scenarios="1" selectLockedCells="1"/>
  <hyperlinks>
    <hyperlink ref="A12" location="ANS!A1" display="กลับ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</sheetPr>
  <dimension ref="A1:A23"/>
  <sheetViews>
    <sheetView topLeftCell="A7" workbookViewId="0">
      <selection activeCell="A23" sqref="A23"/>
    </sheetView>
  </sheetViews>
  <sheetFormatPr defaultRowHeight="21"/>
  <cols>
    <col min="1" max="16384" width="9" style="3"/>
  </cols>
  <sheetData>
    <row r="1" spans="1:1">
      <c r="A1" s="81" t="s">
        <v>24</v>
      </c>
    </row>
    <row r="2" spans="1:1">
      <c r="A2" s="81" t="s">
        <v>44</v>
      </c>
    </row>
    <row r="3" spans="1:1">
      <c r="A3" s="3" t="str">
        <f>IF(ANS!B91="ข",comment!A228,"")</f>
        <v/>
      </c>
    </row>
    <row r="4" spans="1:1">
      <c r="A4" s="3" t="str">
        <f>IF(ANS!B92="ข",comment!A231,"")</f>
        <v/>
      </c>
    </row>
    <row r="5" spans="1:1">
      <c r="A5" s="3" t="str">
        <f>IF(ANS!B93="ข",comment!A235,IF(ANS!B93="ค",comment!A236,IF(ANS!B93="ง",comment!A237,"")))</f>
        <v/>
      </c>
    </row>
    <row r="6" spans="1:1">
      <c r="A6" s="3" t="str">
        <f>IF(ANS!B94="ข",comment!A240,IF(ANS!B94="ค",comment!A241,""))</f>
        <v/>
      </c>
    </row>
    <row r="7" spans="1:1">
      <c r="A7" s="81" t="s">
        <v>368</v>
      </c>
    </row>
    <row r="8" spans="1:1">
      <c r="A8" s="3" t="str">
        <f>IF(ANS!B96="ข",comment!A247,"")</f>
        <v/>
      </c>
    </row>
    <row r="9" spans="1:1">
      <c r="A9" s="3" t="str">
        <f>IF(ANS!B97="ข",comment!A250,"")</f>
        <v/>
      </c>
    </row>
    <row r="10" spans="1:1">
      <c r="A10" s="3" t="str">
        <f>IF(ANS!B98="ข",comment!A253,IF(ANS!B98="ค",comment!A254,IF(ANS!B98="ง",comment!A255,"")))</f>
        <v/>
      </c>
    </row>
    <row r="11" spans="1:1">
      <c r="A11" s="3" t="str">
        <f>IF(ANS!B99="ข",comment!A262,IF(ANS!B99="ค",comment!A263,""))</f>
        <v/>
      </c>
    </row>
    <row r="12" spans="1:1">
      <c r="A12" s="81" t="s">
        <v>56</v>
      </c>
    </row>
    <row r="13" spans="1:1">
      <c r="A13" s="3" t="str">
        <f>IF(ANS!B102="ข",comment!A266,"")</f>
        <v/>
      </c>
    </row>
    <row r="14" spans="1:1">
      <c r="A14" s="3" t="str">
        <f>IF(ANS!B103="ข",comment!A269,IF(ANS!B103="ค",comment!A270,""))</f>
        <v/>
      </c>
    </row>
    <row r="15" spans="1:1">
      <c r="A15" s="81" t="s">
        <v>59</v>
      </c>
    </row>
    <row r="16" spans="1:1">
      <c r="A16" s="3" t="str">
        <f>IF(ANS!B105="ข",comment!A274,"")</f>
        <v/>
      </c>
    </row>
    <row r="17" spans="1:1">
      <c r="A17" s="3" t="str">
        <f>IF(ANS!B106="ข",comment!A277,"")</f>
        <v/>
      </c>
    </row>
    <row r="18" spans="1:1">
      <c r="A18" s="3" t="str">
        <f>IF(ANS!B107="ข",comment!A280,"")</f>
        <v/>
      </c>
    </row>
    <row r="19" spans="1:1">
      <c r="A19" s="3" t="str">
        <f>IF(ANS!B108="ข",comment!A283,"")</f>
        <v/>
      </c>
    </row>
    <row r="20" spans="1:1">
      <c r="A20" s="3" t="str">
        <f>IF(ANS!B109="ข",comment!A286,"")</f>
        <v/>
      </c>
    </row>
    <row r="23" spans="1:1">
      <c r="A23" s="150" t="s">
        <v>364</v>
      </c>
    </row>
  </sheetData>
  <sheetProtection sheet="1" objects="1" scenarios="1" selectLockedCells="1"/>
  <hyperlinks>
    <hyperlink ref="A23" location="ANS!A1" display="กลับ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</sheetPr>
  <dimension ref="A1:A92"/>
  <sheetViews>
    <sheetView topLeftCell="A72" workbookViewId="0">
      <selection activeCell="A92" sqref="A92"/>
    </sheetView>
  </sheetViews>
  <sheetFormatPr defaultRowHeight="21"/>
  <cols>
    <col min="1" max="16384" width="9" style="3"/>
  </cols>
  <sheetData>
    <row r="1" spans="1:1">
      <c r="A1" s="81" t="str">
        <f>ด้านแหล่งน้ำดิบ!A1</f>
        <v>ด้านแหล่งน้ำดิบ</v>
      </c>
    </row>
    <row r="2" spans="1:1">
      <c r="A2" s="3" t="str">
        <f>ด้านแหล่งน้ำดิบ!A2</f>
        <v/>
      </c>
    </row>
    <row r="3" spans="1:1">
      <c r="A3" s="3" t="str">
        <f>ด้านแหล่งน้ำดิบ!A3</f>
        <v/>
      </c>
    </row>
    <row r="4" spans="1:1">
      <c r="A4" s="3" t="str">
        <f>ด้านแหล่งน้ำดิบ!A4</f>
        <v/>
      </c>
    </row>
    <row r="5" spans="1:1">
      <c r="A5" s="3" t="str">
        <f>ด้านแหล่งน้ำดิบ!A5</f>
        <v/>
      </c>
    </row>
    <row r="6" spans="1:1">
      <c r="A6" s="3" t="str">
        <f>ด้านแหล่งน้ำดิบ!A6</f>
        <v/>
      </c>
    </row>
    <row r="8" spans="1:1">
      <c r="A8" s="81" t="str">
        <f>ด้านระบบประปา!A1</f>
        <v>ด้านระบบประปา</v>
      </c>
    </row>
    <row r="9" spans="1:1">
      <c r="A9" s="81" t="str">
        <f>ด้านระบบประปา!A2</f>
        <v>2.1 ระบบน้ำดิบ</v>
      </c>
    </row>
    <row r="10" spans="1:1">
      <c r="A10" s="3" t="str">
        <f>ด้านระบบประปา!A3</f>
        <v/>
      </c>
    </row>
    <row r="11" spans="1:1">
      <c r="A11" s="3" t="str">
        <f>ด้านระบบประปา!A4</f>
        <v/>
      </c>
    </row>
    <row r="12" spans="1:1">
      <c r="A12" s="3" t="str">
        <f>ด้านระบบประปา!A5</f>
        <v/>
      </c>
    </row>
    <row r="13" spans="1:1">
      <c r="A13" s="3" t="str">
        <f>ด้านระบบประปา!A6</f>
        <v/>
      </c>
    </row>
    <row r="15" spans="1:1">
      <c r="A15" s="81" t="str">
        <f>ด้านระบบประปา!A8</f>
        <v>2.2 ระบบผลิตน้ำ</v>
      </c>
    </row>
    <row r="16" spans="1:1">
      <c r="A16" s="3" t="str">
        <f>ด้านระบบประปา!A11</f>
        <v/>
      </c>
    </row>
    <row r="17" spans="1:1">
      <c r="A17" s="3" t="str">
        <f>ด้านระบบประปา!A12</f>
        <v/>
      </c>
    </row>
    <row r="18" spans="1:1">
      <c r="A18" s="3" t="str">
        <f>ด้านระบบประปา!A13</f>
        <v/>
      </c>
    </row>
    <row r="19" spans="1:1">
      <c r="A19" s="3" t="str">
        <f>ด้านระบบประปา!A14</f>
        <v/>
      </c>
    </row>
    <row r="20" spans="1:1">
      <c r="A20" s="3" t="str">
        <f>ด้านระบบประปา!A15</f>
        <v/>
      </c>
    </row>
    <row r="21" spans="1:1">
      <c r="A21" s="3" t="str">
        <f>ด้านระบบประปา!A16</f>
        <v/>
      </c>
    </row>
    <row r="22" spans="1:1">
      <c r="A22" s="3" t="str">
        <f>ด้านระบบประปา!A17</f>
        <v/>
      </c>
    </row>
    <row r="23" spans="1:1">
      <c r="A23" s="3" t="str">
        <f>ด้านระบบประปา!A18</f>
        <v/>
      </c>
    </row>
    <row r="24" spans="1:1">
      <c r="A24" s="3" t="str">
        <f>ด้านระบบประปา!A19</f>
        <v/>
      </c>
    </row>
    <row r="26" spans="1:1">
      <c r="A26" s="81" t="str">
        <f>ด้านระบบประปา!A21</f>
        <v>2.3 ระบบจ่ายน้ำ</v>
      </c>
    </row>
    <row r="27" spans="1:1">
      <c r="A27" s="3" t="str">
        <f>ด้านระบบประปา!A22</f>
        <v/>
      </c>
    </row>
    <row r="28" spans="1:1">
      <c r="A28" s="3" t="str">
        <f>ด้านระบบประปา!A23</f>
        <v/>
      </c>
    </row>
    <row r="29" spans="1:1">
      <c r="A29" s="3" t="str">
        <f>ด้านระบบประปา!A24</f>
        <v/>
      </c>
    </row>
    <row r="30" spans="1:1">
      <c r="A30" s="3" t="str">
        <f>ด้านระบบประปา!A25</f>
        <v/>
      </c>
    </row>
    <row r="31" spans="1:1">
      <c r="A31" s="3" t="str">
        <f>ด้านระบบประปา!A26</f>
        <v/>
      </c>
    </row>
    <row r="32" spans="1:1">
      <c r="A32" s="3" t="str">
        <f>ด้านระบบประปา!A27</f>
        <v/>
      </c>
    </row>
    <row r="33" spans="1:1">
      <c r="A33" s="3" t="str">
        <f>ด้านระบบประปา!A28</f>
        <v/>
      </c>
    </row>
    <row r="34" spans="1:1">
      <c r="A34" s="3" t="str">
        <f>ด้านระบบประปา!A29</f>
        <v/>
      </c>
    </row>
    <row r="35" spans="1:1">
      <c r="A35" s="3" t="str">
        <f>ด้านระบบประปา!A30</f>
        <v/>
      </c>
    </row>
    <row r="38" spans="1:1">
      <c r="A38" s="81" t="str">
        <f>ด้านการควบคุมระบบ!A1</f>
        <v>ด้านการควบคุมการผลิตและบำรุงรักษาระบบประปา</v>
      </c>
    </row>
    <row r="39" spans="1:1">
      <c r="A39" s="81" t="str">
        <f>ด้านการควบคุมระบบ!A2</f>
        <v>3.1 คุณสมบัติของผู้ควบคุมการผลิตและบำรุงรักษาระบบประปา</v>
      </c>
    </row>
    <row r="40" spans="1:1">
      <c r="A40" s="3" t="str">
        <f>ด้านการควบคุมระบบ!A3</f>
        <v/>
      </c>
    </row>
    <row r="41" spans="1:1">
      <c r="A41" s="3" t="str">
        <f>ด้านการควบคุมระบบ!A4</f>
        <v/>
      </c>
    </row>
    <row r="43" spans="1:1">
      <c r="A43" s="81" t="str">
        <f>ด้านการควบคุมระบบ!A6</f>
        <v>3.2 การควบคุมการผลิตและบำรุงรักษาระบบประปา</v>
      </c>
    </row>
    <row r="44" spans="1:1">
      <c r="A44" s="3" t="str">
        <f>ด้านการควบคุมระบบ!A7</f>
        <v/>
      </c>
    </row>
    <row r="45" spans="1:1">
      <c r="A45" s="3" t="str">
        <f>ด้านการควบคุมระบบ!A8</f>
        <v/>
      </c>
    </row>
    <row r="46" spans="1:1">
      <c r="A46" s="3" t="str">
        <f>ด้านการควบคุมระบบ!A9</f>
        <v/>
      </c>
    </row>
    <row r="47" spans="1:1">
      <c r="A47" s="3" t="str">
        <f>ด้านการควบคุมระบบ!A10</f>
        <v/>
      </c>
    </row>
    <row r="48" spans="1:1">
      <c r="A48" s="3" t="str">
        <f>ด้านการควบคุมระบบ!A11</f>
        <v/>
      </c>
    </row>
    <row r="49" spans="1:1">
      <c r="A49" s="3" t="str">
        <f>ด้านการควบคุมระบบ!A12</f>
        <v/>
      </c>
    </row>
    <row r="50" spans="1:1">
      <c r="A50" s="3" t="str">
        <f>ด้านการควบคุมระบบ!A13</f>
        <v/>
      </c>
    </row>
    <row r="51" spans="1:1">
      <c r="A51" s="3" t="str">
        <f>ด้านการควบคุมระบบ!A14</f>
        <v/>
      </c>
    </row>
    <row r="52" spans="1:1">
      <c r="A52" s="3" t="str">
        <f>ด้านการควบคุมระบบ!A15</f>
        <v/>
      </c>
    </row>
    <row r="53" spans="1:1">
      <c r="A53" s="3" t="str">
        <f>ด้านการควบคุมระบบ!A16</f>
        <v/>
      </c>
    </row>
    <row r="54" spans="1:1">
      <c r="A54" s="3" t="str">
        <f>ด้านการควบคุมระบบ!A17</f>
        <v/>
      </c>
    </row>
    <row r="55" spans="1:1">
      <c r="A55" s="3" t="str">
        <f>ด้านการควบคุมระบบ!A18</f>
        <v/>
      </c>
    </row>
    <row r="57" spans="1:1">
      <c r="A57" s="81" t="str">
        <f>ด้านการควบคุมระบบ!A20</f>
        <v>3.3 การซ่อมแซม/เปลี่ยน อุปกรณ์และระบบควบคุม</v>
      </c>
    </row>
    <row r="58" spans="1:1">
      <c r="A58" s="3" t="str">
        <f>ด้านการควบคุมระบบ!A21</f>
        <v/>
      </c>
    </row>
    <row r="59" spans="1:1">
      <c r="A59" s="3" t="str">
        <f>ด้านการควบคุมระบบ!A22</f>
        <v/>
      </c>
    </row>
    <row r="60" spans="1:1">
      <c r="A60" s="3" t="str">
        <f>ด้านการควบคุมระบบ!A23</f>
        <v/>
      </c>
    </row>
    <row r="62" spans="1:1">
      <c r="A62" s="81" t="str">
        <f>ด้านปริมาณและคุณภาพ!A1</f>
        <v>ด้านปริมาณและคุณภาพน้ำประปา</v>
      </c>
    </row>
    <row r="63" spans="1:1">
      <c r="A63" s="3" t="str">
        <f>ด้านปริมาณและคุณภาพ!A2</f>
        <v/>
      </c>
    </row>
    <row r="64" spans="1:1">
      <c r="A64" s="3" t="str">
        <f>ด้านปริมาณและคุณภาพ!A4</f>
        <v/>
      </c>
    </row>
    <row r="65" spans="1:1">
      <c r="A65" s="3" t="str">
        <f>ด้านปริมาณและคุณภาพ!A5</f>
        <v/>
      </c>
    </row>
    <row r="66" spans="1:1">
      <c r="A66" s="3" t="str">
        <f>ด้านปริมาณและคุณภาพ!A6</f>
        <v/>
      </c>
    </row>
    <row r="67" spans="1:1">
      <c r="A67" s="3" t="str">
        <f>ด้านปริมาณและคุณภาพ!A7</f>
        <v/>
      </c>
    </row>
    <row r="69" spans="1:1">
      <c r="A69" s="81" t="str">
        <f>ด้านการบริหาร!A1</f>
        <v>5. ด้านการบริหารกิจการระบบประปา</v>
      </c>
    </row>
    <row r="70" spans="1:1">
      <c r="A70" s="81" t="str">
        <f>ด้านการบริหาร!A2</f>
        <v>5.1 การบริหารจัดการระบบประปาหมู่บ้าน</v>
      </c>
    </row>
    <row r="71" spans="1:1">
      <c r="A71" s="3" t="str">
        <f>ด้านการบริหาร!A3</f>
        <v/>
      </c>
    </row>
    <row r="72" spans="1:1">
      <c r="A72" s="3" t="str">
        <f>ด้านการบริหาร!A4</f>
        <v/>
      </c>
    </row>
    <row r="73" spans="1:1">
      <c r="A73" s="3" t="str">
        <f>ด้านการบริหาร!A5</f>
        <v/>
      </c>
    </row>
    <row r="74" spans="1:1">
      <c r="A74" s="3" t="str">
        <f>ด้านการบริหาร!A6</f>
        <v/>
      </c>
    </row>
    <row r="75" spans="1:1">
      <c r="A75" s="81" t="str">
        <f>ด้านการบริหาร!A7</f>
        <v>5.2 การเงินและบัญชี</v>
      </c>
    </row>
    <row r="76" spans="1:1">
      <c r="A76" s="3" t="str">
        <f>ด้านการบริหาร!A8</f>
        <v/>
      </c>
    </row>
    <row r="77" spans="1:1">
      <c r="A77" s="3" t="str">
        <f>ด้านการบริหาร!A9</f>
        <v/>
      </c>
    </row>
    <row r="78" spans="1:1">
      <c r="A78" s="3" t="str">
        <f>ด้านการบริหาร!A10</f>
        <v/>
      </c>
    </row>
    <row r="79" spans="1:1">
      <c r="A79" s="3" t="str">
        <f>ด้านการบริหาร!A11</f>
        <v/>
      </c>
    </row>
    <row r="80" spans="1:1">
      <c r="A80" s="81" t="str">
        <f>ด้านการบริหาร!A12</f>
        <v>5.3 สมาชิกผู้ใช้น้ำ</v>
      </c>
    </row>
    <row r="81" spans="1:1">
      <c r="A81" s="3" t="str">
        <f>ด้านการบริหาร!A13</f>
        <v/>
      </c>
    </row>
    <row r="82" spans="1:1">
      <c r="A82" s="3" t="str">
        <f>ด้านการบริหาร!A14</f>
        <v/>
      </c>
    </row>
    <row r="83" spans="1:1">
      <c r="A83" s="81" t="str">
        <f>ด้านการบริหาร!A15</f>
        <v>5.4 แบบแปลน/คู่มือ</v>
      </c>
    </row>
    <row r="84" spans="1:1">
      <c r="A84" s="3" t="str">
        <f>ด้านการบริหาร!A16</f>
        <v/>
      </c>
    </row>
    <row r="85" spans="1:1">
      <c r="A85" s="3" t="str">
        <f>ด้านการบริหาร!A17</f>
        <v/>
      </c>
    </row>
    <row r="86" spans="1:1">
      <c r="A86" s="3" t="str">
        <f>ด้านการบริหาร!A18</f>
        <v/>
      </c>
    </row>
    <row r="87" spans="1:1">
      <c r="A87" s="3" t="str">
        <f>ด้านการบริหาร!A19</f>
        <v/>
      </c>
    </row>
    <row r="88" spans="1:1">
      <c r="A88" s="3" t="str">
        <f>ด้านการบริหาร!A20</f>
        <v/>
      </c>
    </row>
    <row r="92" spans="1:1">
      <c r="A92" s="150" t="s">
        <v>364</v>
      </c>
    </row>
  </sheetData>
  <sheetProtection sheet="1" objects="1" scenarios="1" selectLockedCells="1"/>
  <hyperlinks>
    <hyperlink ref="A92" location="ANS!A1" display="กลับ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R133"/>
  <sheetViews>
    <sheetView topLeftCell="A105" zoomScaleNormal="100" workbookViewId="0"/>
  </sheetViews>
  <sheetFormatPr defaultRowHeight="14.25"/>
  <cols>
    <col min="1" max="1" width="73.875" customWidth="1"/>
    <col min="2" max="2" width="11.25" style="101" customWidth="1"/>
    <col min="3" max="3" width="13" customWidth="1"/>
    <col min="4" max="4" width="21.625" customWidth="1"/>
    <col min="5" max="6" width="9" style="163"/>
    <col min="7" max="11" width="9" style="204"/>
    <col min="12" max="18" width="9" style="163"/>
  </cols>
  <sheetData>
    <row r="1" spans="1:10">
      <c r="A1" s="150" t="s">
        <v>580</v>
      </c>
    </row>
    <row r="3" spans="1:10" ht="28.5" customHeight="1">
      <c r="A3" s="214" t="s">
        <v>633</v>
      </c>
      <c r="B3" s="214"/>
    </row>
    <row r="4" spans="1:10" ht="23.25">
      <c r="A4" s="7" t="s">
        <v>40</v>
      </c>
      <c r="B4" s="7" t="s">
        <v>41</v>
      </c>
    </row>
    <row r="5" spans="1:10" ht="20.25">
      <c r="A5" s="8" t="s">
        <v>0</v>
      </c>
      <c r="B5" s="18"/>
      <c r="G5" s="204" t="s">
        <v>554</v>
      </c>
      <c r="H5" s="204" t="s">
        <v>554</v>
      </c>
      <c r="I5" s="204" t="s">
        <v>554</v>
      </c>
      <c r="J5" s="204" t="s">
        <v>554</v>
      </c>
    </row>
    <row r="6" spans="1:10" ht="24" customHeight="1">
      <c r="A6" s="19" t="s">
        <v>632</v>
      </c>
      <c r="B6" s="146" t="s">
        <v>554</v>
      </c>
      <c r="C6" s="174" t="s">
        <v>574</v>
      </c>
      <c r="D6" s="166" t="s">
        <v>585</v>
      </c>
      <c r="G6" s="204" t="s">
        <v>87</v>
      </c>
      <c r="H6" s="204" t="s">
        <v>87</v>
      </c>
      <c r="I6" s="204" t="s">
        <v>87</v>
      </c>
      <c r="J6" s="204" t="s">
        <v>87</v>
      </c>
    </row>
    <row r="7" spans="1:10" ht="24" customHeight="1">
      <c r="A7" s="183" t="s">
        <v>582</v>
      </c>
      <c r="B7" s="146" t="s">
        <v>87</v>
      </c>
      <c r="C7" s="173" t="s">
        <v>583</v>
      </c>
      <c r="D7" s="145" t="s">
        <v>586</v>
      </c>
      <c r="E7" s="173" t="s">
        <v>584</v>
      </c>
      <c r="F7" s="173"/>
      <c r="H7" s="204" t="s">
        <v>273</v>
      </c>
      <c r="I7" s="204" t="s">
        <v>273</v>
      </c>
      <c r="J7" s="204" t="s">
        <v>273</v>
      </c>
    </row>
    <row r="8" spans="1:10" ht="20.25">
      <c r="A8" s="9" t="s">
        <v>641</v>
      </c>
      <c r="B8" s="203"/>
      <c r="I8" s="204" t="s">
        <v>274</v>
      </c>
      <c r="J8" s="204" t="s">
        <v>274</v>
      </c>
    </row>
    <row r="9" spans="1:10" ht="20.25">
      <c r="A9" s="10" t="s">
        <v>95</v>
      </c>
      <c r="B9" s="146" t="s">
        <v>554</v>
      </c>
      <c r="J9" s="204" t="s">
        <v>275</v>
      </c>
    </row>
    <row r="10" spans="1:10" ht="20.25">
      <c r="A10" s="10" t="s">
        <v>96</v>
      </c>
      <c r="B10" s="146" t="s">
        <v>554</v>
      </c>
    </row>
    <row r="11" spans="1:10" ht="20.25">
      <c r="A11" s="10" t="s">
        <v>97</v>
      </c>
      <c r="B11" s="146" t="s">
        <v>554</v>
      </c>
    </row>
    <row r="12" spans="1:10" ht="20.25">
      <c r="A12" s="10" t="s">
        <v>98</v>
      </c>
      <c r="B12" s="146" t="s">
        <v>554</v>
      </c>
    </row>
    <row r="13" spans="1:10" ht="20.25">
      <c r="A13" s="10" t="s">
        <v>423</v>
      </c>
      <c r="B13" s="146" t="s">
        <v>554</v>
      </c>
    </row>
    <row r="14" spans="1:10" ht="20.25">
      <c r="A14" s="10"/>
      <c r="B14" s="18"/>
    </row>
    <row r="15" spans="1:10" ht="20.25">
      <c r="A15" s="8" t="s">
        <v>1</v>
      </c>
      <c r="B15" s="18"/>
    </row>
    <row r="16" spans="1:10" ht="22.5">
      <c r="A16" s="11" t="s">
        <v>565</v>
      </c>
      <c r="B16" s="186"/>
      <c r="C16" s="139" t="s">
        <v>518</v>
      </c>
      <c r="G16" s="60" t="s">
        <v>199</v>
      </c>
    </row>
    <row r="17" spans="1:3" ht="22.5">
      <c r="A17" s="134" t="s">
        <v>566</v>
      </c>
      <c r="B17" s="186"/>
      <c r="C17" s="139" t="s">
        <v>518</v>
      </c>
    </row>
    <row r="18" spans="1:3" ht="22.5">
      <c r="A18" s="185" t="s">
        <v>611</v>
      </c>
      <c r="B18" s="186"/>
      <c r="C18" s="139" t="s">
        <v>518</v>
      </c>
    </row>
    <row r="19" spans="1:3" ht="20.25">
      <c r="A19" s="8" t="s">
        <v>2</v>
      </c>
      <c r="B19" s="18"/>
    </row>
    <row r="20" spans="1:3" ht="20.25">
      <c r="A20" s="9" t="s">
        <v>70</v>
      </c>
      <c r="B20" s="146" t="s">
        <v>554</v>
      </c>
    </row>
    <row r="21" spans="1:3" ht="20.25">
      <c r="A21" s="9" t="s">
        <v>3</v>
      </c>
      <c r="B21" s="146" t="s">
        <v>554</v>
      </c>
    </row>
    <row r="22" spans="1:3" ht="20.25">
      <c r="A22" s="10" t="s">
        <v>71</v>
      </c>
      <c r="B22" s="146" t="s">
        <v>554</v>
      </c>
    </row>
    <row r="23" spans="1:3" ht="20.25">
      <c r="A23" s="10" t="s">
        <v>83</v>
      </c>
      <c r="B23" s="146" t="s">
        <v>554</v>
      </c>
    </row>
    <row r="24" spans="1:3" ht="20.25">
      <c r="A24" s="12" t="s">
        <v>4</v>
      </c>
      <c r="B24" s="18"/>
    </row>
    <row r="25" spans="1:3" ht="20.25">
      <c r="A25" s="14" t="s">
        <v>424</v>
      </c>
      <c r="B25" s="146" t="s">
        <v>554</v>
      </c>
    </row>
    <row r="26" spans="1:3" ht="20.25">
      <c r="A26" s="10" t="s">
        <v>598</v>
      </c>
      <c r="B26" s="146" t="s">
        <v>554</v>
      </c>
    </row>
    <row r="27" spans="1:3" ht="20.25">
      <c r="A27" s="10" t="s">
        <v>599</v>
      </c>
      <c r="B27" s="146" t="s">
        <v>554</v>
      </c>
    </row>
    <row r="28" spans="1:3" ht="20.25">
      <c r="A28" s="10" t="s">
        <v>600</v>
      </c>
      <c r="B28" s="146" t="s">
        <v>554</v>
      </c>
    </row>
    <row r="29" spans="1:3" ht="20.25">
      <c r="A29" s="10" t="s">
        <v>601</v>
      </c>
      <c r="B29" s="146" t="s">
        <v>554</v>
      </c>
    </row>
    <row r="30" spans="1:3" ht="20.25">
      <c r="A30" s="13" t="s">
        <v>602</v>
      </c>
      <c r="B30" s="146" t="s">
        <v>554</v>
      </c>
    </row>
    <row r="31" spans="1:3" ht="20.25">
      <c r="A31" s="10" t="s">
        <v>603</v>
      </c>
      <c r="B31" s="146" t="s">
        <v>554</v>
      </c>
    </row>
    <row r="32" spans="1:3" ht="20.25">
      <c r="A32" s="10" t="s">
        <v>634</v>
      </c>
      <c r="B32" s="146" t="s">
        <v>554</v>
      </c>
    </row>
    <row r="33" spans="1:5" ht="20.25">
      <c r="A33" s="10" t="s">
        <v>605</v>
      </c>
      <c r="B33" s="146" t="s">
        <v>554</v>
      </c>
    </row>
    <row r="34" spans="1:5" ht="20.25">
      <c r="A34" s="10" t="s">
        <v>606</v>
      </c>
      <c r="B34" s="97"/>
    </row>
    <row r="35" spans="1:5" ht="20.25">
      <c r="A35" s="10" t="s">
        <v>635</v>
      </c>
      <c r="B35" s="146" t="s">
        <v>554</v>
      </c>
      <c r="E35" s="22"/>
    </row>
    <row r="36" spans="1:5" ht="20.25">
      <c r="A36" s="10" t="s">
        <v>636</v>
      </c>
      <c r="B36" s="146" t="s">
        <v>554</v>
      </c>
      <c r="E36" s="22"/>
    </row>
    <row r="37" spans="1:5" ht="20.25">
      <c r="A37" s="10" t="s">
        <v>637</v>
      </c>
      <c r="B37" s="146" t="s">
        <v>554</v>
      </c>
    </row>
    <row r="38" spans="1:5" ht="20.25">
      <c r="A38" s="12" t="s">
        <v>10</v>
      </c>
      <c r="B38" s="18"/>
    </row>
    <row r="39" spans="1:5" ht="20.25">
      <c r="A39" s="10" t="s">
        <v>638</v>
      </c>
      <c r="B39" s="18"/>
    </row>
    <row r="40" spans="1:5" ht="20.25">
      <c r="A40" s="10" t="s">
        <v>42</v>
      </c>
      <c r="B40" s="146"/>
    </row>
    <row r="41" spans="1:5" ht="20.25">
      <c r="A41" s="10" t="s">
        <v>43</v>
      </c>
      <c r="B41" s="146" t="s">
        <v>554</v>
      </c>
    </row>
    <row r="42" spans="1:5" ht="20.25">
      <c r="A42" s="9" t="s">
        <v>11</v>
      </c>
      <c r="B42" s="146" t="s">
        <v>554</v>
      </c>
    </row>
    <row r="43" spans="1:5" ht="20.25">
      <c r="A43" s="10" t="s">
        <v>639</v>
      </c>
      <c r="B43" s="146" t="s">
        <v>554</v>
      </c>
    </row>
    <row r="44" spans="1:5" ht="20.25">
      <c r="A44" s="10" t="s">
        <v>642</v>
      </c>
      <c r="B44" s="146" t="s">
        <v>554</v>
      </c>
    </row>
    <row r="45" spans="1:5" ht="20.25" customHeight="1">
      <c r="A45" s="20" t="s">
        <v>640</v>
      </c>
      <c r="B45" s="146"/>
    </row>
    <row r="46" spans="1:5" ht="20.25">
      <c r="A46" s="10" t="s">
        <v>74</v>
      </c>
      <c r="B46" s="146"/>
    </row>
    <row r="47" spans="1:5" ht="20.25">
      <c r="A47" s="10" t="s">
        <v>427</v>
      </c>
      <c r="B47" s="146" t="s">
        <v>554</v>
      </c>
    </row>
    <row r="48" spans="1:5" ht="20.25">
      <c r="A48" s="10" t="s">
        <v>75</v>
      </c>
      <c r="B48" s="146" t="s">
        <v>554</v>
      </c>
    </row>
    <row r="49" spans="1:18" ht="20.25">
      <c r="A49" s="10"/>
      <c r="B49" s="18"/>
    </row>
    <row r="50" spans="1:18" ht="20.25">
      <c r="A50" s="12" t="s">
        <v>12</v>
      </c>
      <c r="B50" s="18"/>
    </row>
    <row r="51" spans="1:18" ht="22.5">
      <c r="A51" s="15" t="s">
        <v>84</v>
      </c>
      <c r="B51" s="147"/>
      <c r="C51" s="139" t="s">
        <v>518</v>
      </c>
    </row>
    <row r="52" spans="1:18" ht="22.5">
      <c r="A52" s="135" t="s">
        <v>85</v>
      </c>
      <c r="B52" s="147"/>
      <c r="C52" s="139" t="s">
        <v>518</v>
      </c>
    </row>
    <row r="53" spans="1:18" ht="22.5">
      <c r="A53" s="185" t="s">
        <v>611</v>
      </c>
      <c r="B53" s="147"/>
      <c r="C53" s="139" t="s">
        <v>518</v>
      </c>
    </row>
    <row r="54" spans="1:18" ht="20.25">
      <c r="A54" s="8" t="s">
        <v>13</v>
      </c>
      <c r="B54" s="18"/>
    </row>
    <row r="55" spans="1:18" s="21" customFormat="1" ht="23.25" customHeight="1">
      <c r="A55" s="16" t="s">
        <v>428</v>
      </c>
      <c r="B55" s="148" t="s">
        <v>554</v>
      </c>
      <c r="E55" s="164"/>
      <c r="F55" s="164"/>
      <c r="G55" s="205"/>
      <c r="H55" s="205"/>
      <c r="I55" s="205"/>
      <c r="J55" s="205"/>
      <c r="K55" s="205"/>
      <c r="L55" s="164"/>
      <c r="M55" s="164"/>
      <c r="N55" s="164"/>
      <c r="O55" s="164"/>
      <c r="P55" s="164"/>
      <c r="Q55" s="164"/>
      <c r="R55" s="164"/>
    </row>
    <row r="56" spans="1:18" ht="20.25">
      <c r="A56" s="9" t="s">
        <v>429</v>
      </c>
      <c r="B56" s="146" t="s">
        <v>554</v>
      </c>
    </row>
    <row r="57" spans="1:18" ht="20.25">
      <c r="A57" s="12" t="s">
        <v>15</v>
      </c>
      <c r="B57" s="18"/>
    </row>
    <row r="58" spans="1:18" ht="20.25">
      <c r="A58" s="10" t="s">
        <v>612</v>
      </c>
      <c r="B58" s="146" t="s">
        <v>554</v>
      </c>
    </row>
    <row r="59" spans="1:18" ht="20.25">
      <c r="A59" s="10" t="s">
        <v>613</v>
      </c>
      <c r="B59" s="146" t="s">
        <v>554</v>
      </c>
    </row>
    <row r="60" spans="1:18" ht="20.25">
      <c r="A60" s="10" t="s">
        <v>614</v>
      </c>
      <c r="B60" s="18"/>
    </row>
    <row r="61" spans="1:18" ht="20.25">
      <c r="A61" s="10" t="s">
        <v>615</v>
      </c>
      <c r="B61" s="146" t="s">
        <v>554</v>
      </c>
    </row>
    <row r="62" spans="1:18" ht="20.25">
      <c r="A62" s="10" t="s">
        <v>616</v>
      </c>
      <c r="B62" s="146" t="s">
        <v>554</v>
      </c>
    </row>
    <row r="63" spans="1:18" ht="20.25">
      <c r="A63" s="10" t="s">
        <v>617</v>
      </c>
      <c r="B63" s="146" t="s">
        <v>554</v>
      </c>
    </row>
    <row r="64" spans="1:18" ht="20.25">
      <c r="A64" s="10" t="s">
        <v>618</v>
      </c>
      <c r="B64" s="146" t="s">
        <v>554</v>
      </c>
    </row>
    <row r="65" spans="1:2" ht="20.25">
      <c r="A65" s="10" t="s">
        <v>619</v>
      </c>
      <c r="B65" s="18"/>
    </row>
    <row r="66" spans="1:2" ht="20.25">
      <c r="A66" s="14" t="s">
        <v>620</v>
      </c>
      <c r="B66" s="146" t="s">
        <v>554</v>
      </c>
    </row>
    <row r="67" spans="1:2" ht="20.25">
      <c r="A67" s="10" t="s">
        <v>621</v>
      </c>
      <c r="B67" s="146" t="s">
        <v>554</v>
      </c>
    </row>
    <row r="68" spans="1:2" ht="20.25">
      <c r="A68" s="10" t="s">
        <v>622</v>
      </c>
      <c r="B68" s="146" t="s">
        <v>554</v>
      </c>
    </row>
    <row r="69" spans="1:2" ht="20.25">
      <c r="A69" s="10" t="s">
        <v>82</v>
      </c>
      <c r="B69" s="146" t="s">
        <v>554</v>
      </c>
    </row>
    <row r="70" spans="1:2" ht="20.25">
      <c r="A70" s="10" t="s">
        <v>643</v>
      </c>
      <c r="B70" s="146" t="s">
        <v>554</v>
      </c>
    </row>
    <row r="71" spans="1:2" ht="20.25">
      <c r="A71" s="10" t="s">
        <v>623</v>
      </c>
      <c r="B71" s="146" t="s">
        <v>554</v>
      </c>
    </row>
    <row r="72" spans="1:2" ht="20.25">
      <c r="A72" s="10"/>
      <c r="B72" s="100"/>
    </row>
    <row r="73" spans="1:2" ht="20.25">
      <c r="A73" s="10"/>
      <c r="B73" s="100"/>
    </row>
    <row r="74" spans="1:2" ht="20.25">
      <c r="A74" s="10"/>
      <c r="B74" s="18"/>
    </row>
    <row r="75" spans="1:2" ht="20.25">
      <c r="A75" s="12" t="s">
        <v>16</v>
      </c>
      <c r="B75" s="18"/>
    </row>
    <row r="76" spans="1:2" ht="20.25">
      <c r="A76" s="10" t="s">
        <v>17</v>
      </c>
      <c r="B76" s="146" t="s">
        <v>554</v>
      </c>
    </row>
    <row r="77" spans="1:2" ht="40.5">
      <c r="A77" s="16" t="s">
        <v>18</v>
      </c>
      <c r="B77" s="146" t="s">
        <v>554</v>
      </c>
    </row>
    <row r="78" spans="1:2" ht="20.25">
      <c r="A78" s="12" t="s">
        <v>19</v>
      </c>
      <c r="B78" s="18"/>
    </row>
    <row r="79" spans="1:2" ht="20.25">
      <c r="A79" s="14" t="s">
        <v>20</v>
      </c>
      <c r="B79" s="146" t="s">
        <v>554</v>
      </c>
    </row>
    <row r="80" spans="1:2" ht="20.25">
      <c r="A80" s="14" t="s">
        <v>437</v>
      </c>
      <c r="B80" s="149" t="s">
        <v>554</v>
      </c>
    </row>
    <row r="81" spans="1:2" ht="20.25">
      <c r="A81" s="14"/>
      <c r="B81" s="18"/>
    </row>
    <row r="82" spans="1:2" ht="20.25">
      <c r="A82" s="12" t="s">
        <v>438</v>
      </c>
      <c r="B82" s="18"/>
    </row>
    <row r="83" spans="1:2" ht="20.25">
      <c r="A83" s="10" t="s">
        <v>22</v>
      </c>
      <c r="B83" s="146" t="s">
        <v>554</v>
      </c>
    </row>
    <row r="84" spans="1:2" ht="20.25">
      <c r="A84" s="10" t="s">
        <v>450</v>
      </c>
      <c r="B84" s="149" t="s">
        <v>554</v>
      </c>
    </row>
    <row r="85" spans="1:2" ht="20.25">
      <c r="A85" s="10" t="s">
        <v>644</v>
      </c>
      <c r="B85" s="100"/>
    </row>
    <row r="86" spans="1:2" ht="20.25">
      <c r="A86" s="10" t="s">
        <v>440</v>
      </c>
      <c r="B86" s="146" t="s">
        <v>554</v>
      </c>
    </row>
    <row r="87" spans="1:2" ht="20.25">
      <c r="A87" s="10" t="s">
        <v>441</v>
      </c>
      <c r="B87" s="146" t="s">
        <v>554</v>
      </c>
    </row>
    <row r="88" spans="1:2" ht="20.25">
      <c r="A88" s="10" t="s">
        <v>442</v>
      </c>
      <c r="B88" s="146" t="s">
        <v>554</v>
      </c>
    </row>
    <row r="89" spans="1:2" ht="20.25">
      <c r="A89" s="10" t="s">
        <v>443</v>
      </c>
      <c r="B89" s="146" t="s">
        <v>554</v>
      </c>
    </row>
    <row r="90" spans="1:2" ht="20.25">
      <c r="A90" s="10" t="s">
        <v>439</v>
      </c>
      <c r="B90" s="146" t="s">
        <v>554</v>
      </c>
    </row>
    <row r="91" spans="1:2" ht="20.25">
      <c r="A91" s="10" t="s">
        <v>444</v>
      </c>
      <c r="B91" s="146" t="s">
        <v>554</v>
      </c>
    </row>
    <row r="92" spans="1:2" ht="20.25">
      <c r="A92" s="9" t="s">
        <v>445</v>
      </c>
      <c r="B92" s="146" t="s">
        <v>554</v>
      </c>
    </row>
    <row r="93" spans="1:2" ht="20.25">
      <c r="A93" s="17"/>
      <c r="B93" s="18"/>
    </row>
    <row r="94" spans="1:2" ht="20.25">
      <c r="A94" s="12" t="s">
        <v>24</v>
      </c>
      <c r="B94" s="18"/>
    </row>
    <row r="95" spans="1:2" ht="20.25">
      <c r="A95" s="10" t="s">
        <v>44</v>
      </c>
      <c r="B95" s="18"/>
    </row>
    <row r="96" spans="1:2" ht="40.5">
      <c r="A96" s="14" t="s">
        <v>45</v>
      </c>
      <c r="B96" s="146" t="s">
        <v>554</v>
      </c>
    </row>
    <row r="97" spans="1:2" ht="20.25">
      <c r="A97" s="14" t="s">
        <v>446</v>
      </c>
      <c r="B97" s="146" t="s">
        <v>554</v>
      </c>
    </row>
    <row r="98" spans="1:2" ht="20.25">
      <c r="A98" s="10" t="s">
        <v>447</v>
      </c>
      <c r="B98" s="146" t="s">
        <v>554</v>
      </c>
    </row>
    <row r="99" spans="1:2" ht="20.25">
      <c r="A99" s="10" t="s">
        <v>448</v>
      </c>
      <c r="B99" s="146" t="s">
        <v>554</v>
      </c>
    </row>
    <row r="100" spans="1:2" ht="20.25">
      <c r="A100" s="10" t="s">
        <v>49</v>
      </c>
      <c r="B100" s="18"/>
    </row>
    <row r="101" spans="1:2" ht="20.25">
      <c r="A101" s="10" t="s">
        <v>645</v>
      </c>
      <c r="B101" s="146" t="s">
        <v>554</v>
      </c>
    </row>
    <row r="102" spans="1:2" ht="20.25">
      <c r="A102" s="10" t="s">
        <v>646</v>
      </c>
      <c r="B102" s="146" t="s">
        <v>554</v>
      </c>
    </row>
    <row r="103" spans="1:2" ht="20.25">
      <c r="A103" s="10" t="s">
        <v>647</v>
      </c>
      <c r="B103" s="146" t="s">
        <v>554</v>
      </c>
    </row>
    <row r="104" spans="1:2" ht="20.25">
      <c r="A104" s="10" t="s">
        <v>648</v>
      </c>
      <c r="B104" s="146" t="s">
        <v>554</v>
      </c>
    </row>
    <row r="105" spans="1:2" ht="20.25">
      <c r="A105" s="10" t="s">
        <v>649</v>
      </c>
      <c r="B105" s="146" t="s">
        <v>554</v>
      </c>
    </row>
    <row r="106" spans="1:2" ht="20.25">
      <c r="A106" s="10" t="s">
        <v>56</v>
      </c>
      <c r="B106" s="18"/>
    </row>
    <row r="107" spans="1:2" ht="20.25">
      <c r="A107" s="10" t="s">
        <v>57</v>
      </c>
      <c r="B107" s="146" t="s">
        <v>554</v>
      </c>
    </row>
    <row r="108" spans="1:2" ht="20.25">
      <c r="A108" s="10" t="s">
        <v>449</v>
      </c>
      <c r="B108" s="146" t="s">
        <v>554</v>
      </c>
    </row>
    <row r="109" spans="1:2" ht="20.25">
      <c r="A109" s="10" t="s">
        <v>59</v>
      </c>
      <c r="B109" s="18"/>
    </row>
    <row r="110" spans="1:2" ht="20.25">
      <c r="A110" s="10" t="s">
        <v>60</v>
      </c>
      <c r="B110" s="146" t="s">
        <v>554</v>
      </c>
    </row>
    <row r="111" spans="1:2" ht="20.25">
      <c r="A111" s="10" t="s">
        <v>61</v>
      </c>
      <c r="B111" s="146" t="s">
        <v>554</v>
      </c>
    </row>
    <row r="112" spans="1:2" ht="20.25">
      <c r="A112" s="10" t="s">
        <v>63</v>
      </c>
      <c r="B112" s="146" t="s">
        <v>554</v>
      </c>
    </row>
    <row r="113" spans="1:3" ht="20.25">
      <c r="A113" s="10" t="s">
        <v>64</v>
      </c>
      <c r="B113" s="146" t="s">
        <v>554</v>
      </c>
    </row>
    <row r="114" spans="1:3" ht="20.25">
      <c r="A114" s="10" t="s">
        <v>62</v>
      </c>
      <c r="B114" s="146" t="s">
        <v>554</v>
      </c>
    </row>
    <row r="115" spans="1:3" ht="21.75" customHeight="1"/>
    <row r="116" spans="1:3" ht="21.75" customHeight="1">
      <c r="A116" s="209" t="s">
        <v>670</v>
      </c>
    </row>
    <row r="117" spans="1:3" ht="78" customHeight="1">
      <c r="A117" s="207" t="s">
        <v>662</v>
      </c>
      <c r="B117" s="208">
        <f>IFERROR((((B122+B123)/B120)*100),"กรอกข้อมูลทั่วไป ข้อ 9,10 ไม่ครบถ้วน")</f>
        <v>13.3</v>
      </c>
    </row>
    <row r="118" spans="1:3" ht="21.75" hidden="1" customHeight="1">
      <c r="A118" s="1" t="s">
        <v>663</v>
      </c>
      <c r="B118" s="101">
        <f>'ส่วนที่1 (ข้อมูลทั่วไป)'!E49</f>
        <v>10</v>
      </c>
      <c r="C118" s="173" t="s">
        <v>630</v>
      </c>
    </row>
    <row r="119" spans="1:3" ht="21.75" hidden="1" customHeight="1">
      <c r="A119" s="1" t="s">
        <v>664</v>
      </c>
      <c r="B119" s="101">
        <f>'ส่วนที่1 (ข้อมูลทั่วไป)'!E50</f>
        <v>50</v>
      </c>
      <c r="C119" s="173" t="s">
        <v>630</v>
      </c>
    </row>
    <row r="120" spans="1:3" ht="21.75" hidden="1" customHeight="1">
      <c r="A120" s="1" t="s">
        <v>665</v>
      </c>
      <c r="B120" s="101">
        <f>'ส่วนที่1 (ข้อมูลทั่วไป)'!D46</f>
        <v>10000</v>
      </c>
      <c r="C120" s="173" t="s">
        <v>668</v>
      </c>
    </row>
    <row r="121" spans="1:3" ht="21.75" hidden="1" customHeight="1">
      <c r="A121" s="1" t="s">
        <v>387</v>
      </c>
      <c r="B121" s="101">
        <f>IFERROR('ส่วนที่1 (ข้อมูลทั่วไป)'!G45/'ส่วนที่1 (ข้อมูลทั่วไป)'!E45,4)</f>
        <v>4</v>
      </c>
      <c r="C121" s="173" t="s">
        <v>669</v>
      </c>
    </row>
    <row r="122" spans="1:3" ht="21.75" hidden="1" customHeight="1">
      <c r="A122" s="190" t="s">
        <v>666</v>
      </c>
      <c r="B122" s="101">
        <f>B118*B121*0.05*365</f>
        <v>730</v>
      </c>
    </row>
    <row r="123" spans="1:3" ht="21.75" hidden="1" customHeight="1">
      <c r="A123" s="190" t="s">
        <v>667</v>
      </c>
      <c r="B123" s="101">
        <f>B119*12</f>
        <v>600</v>
      </c>
    </row>
    <row r="124" spans="1:3" ht="21.75" hidden="1" customHeight="1">
      <c r="A124" s="190"/>
    </row>
    <row r="125" spans="1:3" ht="21.75" customHeight="1">
      <c r="A125" s="190"/>
    </row>
    <row r="126" spans="1:3" ht="23.25" customHeight="1">
      <c r="A126" s="150" t="s">
        <v>555</v>
      </c>
    </row>
    <row r="127" spans="1:3" ht="20.25">
      <c r="A127" s="1"/>
    </row>
    <row r="128" spans="1:3" ht="20.25">
      <c r="A128" s="1"/>
    </row>
    <row r="129" spans="1:1" ht="20.25">
      <c r="A129" s="2"/>
    </row>
    <row r="130" spans="1:1" ht="20.25">
      <c r="A130" s="1"/>
    </row>
    <row r="131" spans="1:1" ht="20.25">
      <c r="A131" s="1"/>
    </row>
    <row r="132" spans="1:1" ht="20.25">
      <c r="A132" s="2"/>
    </row>
    <row r="133" spans="1:1" ht="20.25">
      <c r="A133" s="1"/>
    </row>
  </sheetData>
  <sheetProtection sheet="1" objects="1" scenarios="1" selectLockedCells="1"/>
  <mergeCells count="1">
    <mergeCell ref="A3:B3"/>
  </mergeCells>
  <dataValidations count="5">
    <dataValidation type="list" allowBlank="1" showInputMessage="1" showErrorMessage="1" sqref="B16:B18 B51:B53">
      <formula1>$G$16:$G$17</formula1>
    </dataValidation>
    <dataValidation type="list" allowBlank="1" showInputMessage="1" showErrorMessage="1" sqref="B6">
      <formula1>$J$4:$J$9</formula1>
    </dataValidation>
    <dataValidation type="list" allowBlank="1" showInputMessage="1" showErrorMessage="1" sqref="B83 B20 B23 B25:B26 B40 B55 B61 B110:B114 B86:B90 B96:B97 B104 B107 B9:B13 B101:B102">
      <formula1>$G$4:$G$6</formula1>
    </dataValidation>
    <dataValidation type="list" allowBlank="1" showInputMessage="1" showErrorMessage="1" sqref="B21:B22 B27:B33 B35:B37 B41:B48 B84 B66:B71 B80 B91 B99 B105 B108 B62 B7 B56">
      <formula1>$H$4:$H$7</formula1>
    </dataValidation>
    <dataValidation type="list" allowBlank="1" showInputMessage="1" showErrorMessage="1" sqref="B63:B64 B58:B59 B76:B77 B79 B92 B98 B103">
      <formula1>$I$4:$I$8</formula1>
    </dataValidation>
  </dataValidations>
  <hyperlinks>
    <hyperlink ref="A126" location="ANS!A1" display="คลิกเพื่อดูผลการประเมิน"/>
    <hyperlink ref="A1" location="'ส่วนที่1 (ข้อมูลทั่วไป)'!A1" display="กลับไปยังส่วนข้อมูลทั่วไป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J39"/>
  <sheetViews>
    <sheetView topLeftCell="A28" workbookViewId="0">
      <selection activeCell="A39" sqref="A39:B39"/>
    </sheetView>
  </sheetViews>
  <sheetFormatPr defaultRowHeight="20.25"/>
  <cols>
    <col min="1" max="1" width="9" style="1" customWidth="1"/>
    <col min="2" max="2" width="13.125" style="1" customWidth="1"/>
    <col min="3" max="3" width="14.625" style="1" customWidth="1"/>
    <col min="4" max="4" width="11.25" style="1" customWidth="1"/>
    <col min="5" max="5" width="8.75" style="1" customWidth="1"/>
    <col min="6" max="6" width="11.75" style="1" customWidth="1"/>
    <col min="7" max="7" width="10" style="1" customWidth="1"/>
    <col min="8" max="9" width="9" style="1"/>
    <col min="10" max="10" width="9" style="1" customWidth="1"/>
    <col min="11" max="16384" width="9" style="1"/>
  </cols>
  <sheetData>
    <row r="1" spans="1:10">
      <c r="A1" s="215" t="s">
        <v>422</v>
      </c>
      <c r="B1" s="215"/>
      <c r="C1" s="215"/>
      <c r="D1" s="215"/>
      <c r="E1" s="215"/>
      <c r="F1" s="215"/>
      <c r="G1" s="215"/>
      <c r="H1" s="215"/>
      <c r="I1" s="215"/>
      <c r="J1" s="5"/>
    </row>
    <row r="2" spans="1:10">
      <c r="A2" s="109" t="s">
        <v>400</v>
      </c>
      <c r="B2" s="22"/>
      <c r="C2" s="22"/>
      <c r="D2" s="22"/>
      <c r="E2" s="22"/>
    </row>
    <row r="3" spans="1:10">
      <c r="A3" s="167"/>
      <c r="B3" s="167"/>
      <c r="C3" s="167"/>
      <c r="D3" s="167"/>
      <c r="E3" s="167"/>
      <c r="F3" s="167"/>
      <c r="G3" s="167"/>
      <c r="H3" s="167"/>
      <c r="I3" s="145"/>
    </row>
    <row r="4" spans="1:10">
      <c r="A4" s="168"/>
      <c r="B4" s="168"/>
      <c r="C4" s="168"/>
      <c r="D4" s="168"/>
      <c r="E4" s="168"/>
      <c r="F4" s="168"/>
      <c r="G4" s="168"/>
      <c r="H4" s="168"/>
      <c r="I4" s="168"/>
    </row>
    <row r="5" spans="1:10">
      <c r="A5" s="158"/>
      <c r="B5" s="158"/>
      <c r="C5" s="158"/>
      <c r="D5" s="158"/>
      <c r="E5" s="158"/>
      <c r="F5" s="158"/>
      <c r="G5" s="158"/>
      <c r="H5" s="158"/>
      <c r="I5" s="158"/>
    </row>
    <row r="6" spans="1:10">
      <c r="A6" s="158"/>
      <c r="B6" s="158"/>
      <c r="C6" s="158"/>
      <c r="D6" s="158"/>
      <c r="E6" s="158"/>
      <c r="F6" s="158"/>
      <c r="G6" s="158"/>
      <c r="H6" s="158"/>
      <c r="I6" s="158"/>
    </row>
    <row r="7" spans="1:10">
      <c r="A7" s="158"/>
      <c r="B7" s="158"/>
      <c r="C7" s="158"/>
      <c r="D7" s="158"/>
      <c r="E7" s="158"/>
      <c r="F7" s="158"/>
      <c r="G7" s="158"/>
      <c r="H7" s="158"/>
      <c r="I7" s="158"/>
    </row>
    <row r="8" spans="1:10">
      <c r="A8" s="158"/>
      <c r="B8" s="158"/>
      <c r="C8" s="158"/>
      <c r="D8" s="158"/>
      <c r="E8" s="158"/>
      <c r="F8" s="158"/>
      <c r="G8" s="158"/>
      <c r="H8" s="158"/>
      <c r="I8" s="158"/>
    </row>
    <row r="9" spans="1:10">
      <c r="A9" s="158"/>
      <c r="B9" s="158"/>
      <c r="C9" s="158"/>
      <c r="D9" s="158"/>
      <c r="E9" s="158"/>
      <c r="F9" s="158"/>
      <c r="G9" s="158"/>
      <c r="H9" s="158"/>
      <c r="I9" s="158"/>
    </row>
    <row r="10" spans="1:10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10">
      <c r="A11" s="158"/>
      <c r="B11" s="158"/>
      <c r="C11" s="158"/>
      <c r="D11" s="158"/>
      <c r="E11" s="158"/>
      <c r="F11" s="158"/>
      <c r="G11" s="158"/>
      <c r="H11" s="158"/>
      <c r="I11" s="158"/>
    </row>
    <row r="12" spans="1:10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10">
      <c r="A13" s="158"/>
      <c r="B13" s="158"/>
      <c r="C13" s="158"/>
      <c r="D13" s="158"/>
      <c r="E13" s="158"/>
      <c r="F13" s="158"/>
      <c r="G13" s="158"/>
      <c r="H13" s="158"/>
      <c r="I13" s="158"/>
    </row>
    <row r="14" spans="1:10">
      <c r="A14" s="158"/>
      <c r="B14" s="158"/>
      <c r="C14" s="158"/>
      <c r="D14" s="158"/>
      <c r="E14" s="158"/>
      <c r="F14" s="158"/>
      <c r="G14" s="158"/>
      <c r="H14" s="158"/>
      <c r="I14" s="158"/>
    </row>
    <row r="15" spans="1:10">
      <c r="A15" s="158"/>
      <c r="B15" s="158"/>
      <c r="C15" s="158"/>
      <c r="D15" s="158"/>
      <c r="E15" s="158"/>
      <c r="F15" s="158"/>
      <c r="G15" s="158"/>
      <c r="H15" s="158"/>
      <c r="I15" s="168"/>
    </row>
    <row r="16" spans="1:10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1:9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>
      <c r="A18" s="158"/>
      <c r="B18" s="158"/>
      <c r="C18" s="158"/>
      <c r="D18" s="158"/>
      <c r="E18" s="158"/>
      <c r="F18" s="158"/>
      <c r="G18" s="158"/>
      <c r="H18" s="158"/>
      <c r="I18" s="158"/>
    </row>
    <row r="19" spans="1:9">
      <c r="A19" s="158"/>
      <c r="B19" s="158"/>
      <c r="C19" s="158"/>
      <c r="D19" s="158"/>
      <c r="E19" s="158"/>
      <c r="F19" s="158"/>
      <c r="G19" s="158"/>
      <c r="H19" s="158"/>
      <c r="I19" s="158"/>
    </row>
    <row r="20" spans="1:9">
      <c r="A20" s="158"/>
      <c r="B20" s="158"/>
      <c r="C20" s="158"/>
      <c r="D20" s="158"/>
      <c r="E20" s="158"/>
      <c r="F20" s="158"/>
      <c r="G20" s="158"/>
      <c r="H20" s="158"/>
      <c r="I20" s="158"/>
    </row>
    <row r="21" spans="1:9">
      <c r="A21" s="158"/>
      <c r="B21" s="158"/>
      <c r="C21" s="158"/>
      <c r="D21" s="158"/>
      <c r="E21" s="158"/>
      <c r="F21" s="158"/>
      <c r="G21" s="158"/>
      <c r="H21" s="158"/>
      <c r="I21" s="158"/>
    </row>
    <row r="22" spans="1:9">
      <c r="A22" s="158"/>
      <c r="B22" s="158"/>
      <c r="C22" s="158"/>
      <c r="D22" s="158"/>
      <c r="E22" s="158"/>
      <c r="F22" s="158"/>
      <c r="G22" s="158"/>
      <c r="H22" s="158"/>
      <c r="I22" s="158"/>
    </row>
    <row r="23" spans="1:9">
      <c r="A23" s="158"/>
      <c r="B23" s="158"/>
      <c r="C23" s="158"/>
      <c r="D23" s="158"/>
      <c r="E23" s="158"/>
      <c r="F23" s="158"/>
      <c r="G23" s="158"/>
      <c r="H23" s="158"/>
      <c r="I23" s="168"/>
    </row>
    <row r="24" spans="1:9">
      <c r="A24" s="158"/>
      <c r="B24" s="158"/>
      <c r="C24" s="158"/>
      <c r="D24" s="158"/>
      <c r="E24" s="158"/>
      <c r="F24" s="158"/>
      <c r="G24" s="158"/>
      <c r="H24" s="158"/>
      <c r="I24" s="158"/>
    </row>
    <row r="25" spans="1:9">
      <c r="A25" s="158"/>
      <c r="B25" s="158"/>
      <c r="C25" s="158"/>
      <c r="D25" s="158"/>
      <c r="E25" s="158"/>
      <c r="F25" s="158"/>
      <c r="G25" s="158"/>
      <c r="H25" s="158"/>
      <c r="I25" s="158"/>
    </row>
    <row r="26" spans="1:9">
      <c r="A26" s="158"/>
      <c r="B26" s="158"/>
      <c r="C26" s="158"/>
      <c r="D26" s="158"/>
      <c r="E26" s="158"/>
      <c r="F26" s="158"/>
      <c r="G26" s="158"/>
      <c r="H26" s="158"/>
      <c r="I26" s="158"/>
    </row>
    <row r="27" spans="1:9">
      <c r="B27" s="1" t="s">
        <v>94</v>
      </c>
      <c r="C27" s="22"/>
      <c r="G27" s="22"/>
      <c r="I27" s="22"/>
    </row>
    <row r="28" spans="1:9" ht="21">
      <c r="A28" s="1">
        <v>1</v>
      </c>
      <c r="B28" s="158" t="s">
        <v>137</v>
      </c>
      <c r="C28" s="158"/>
      <c r="D28" s="158"/>
      <c r="E28" s="158"/>
      <c r="F28" s="3" t="s">
        <v>36</v>
      </c>
      <c r="G28" s="158" t="s">
        <v>137</v>
      </c>
      <c r="H28" s="158"/>
      <c r="I28" s="22"/>
    </row>
    <row r="29" spans="1:9" ht="21">
      <c r="B29" s="3" t="s">
        <v>37</v>
      </c>
      <c r="C29" s="168" t="s">
        <v>137</v>
      </c>
      <c r="D29" s="158"/>
      <c r="E29" s="158"/>
      <c r="F29" s="3" t="s">
        <v>38</v>
      </c>
      <c r="G29" s="158" t="s">
        <v>137</v>
      </c>
      <c r="H29" s="158"/>
      <c r="I29" s="22"/>
    </row>
    <row r="30" spans="1:9" ht="21">
      <c r="A30" s="1">
        <v>2</v>
      </c>
      <c r="B30" s="158"/>
      <c r="C30" s="158"/>
      <c r="D30" s="158"/>
      <c r="E30" s="158"/>
      <c r="F30" s="3" t="s">
        <v>36</v>
      </c>
      <c r="G30" s="158"/>
      <c r="H30" s="158"/>
      <c r="I30" s="22"/>
    </row>
    <row r="31" spans="1:9" ht="21">
      <c r="B31" s="3" t="s">
        <v>37</v>
      </c>
      <c r="C31" s="168"/>
      <c r="D31" s="158"/>
      <c r="E31" s="158"/>
      <c r="F31" s="3" t="s">
        <v>38</v>
      </c>
      <c r="G31" s="158"/>
      <c r="H31" s="158"/>
      <c r="I31" s="22"/>
    </row>
    <row r="32" spans="1:9" ht="21">
      <c r="A32" s="1">
        <v>3</v>
      </c>
      <c r="B32" s="158"/>
      <c r="C32" s="158"/>
      <c r="D32" s="158"/>
      <c r="E32" s="158"/>
      <c r="F32" s="3" t="s">
        <v>36</v>
      </c>
      <c r="G32" s="158"/>
      <c r="H32" s="158"/>
      <c r="I32" s="22"/>
    </row>
    <row r="33" spans="1:9" ht="21">
      <c r="B33" s="3" t="s">
        <v>37</v>
      </c>
      <c r="C33" s="168"/>
      <c r="D33" s="158"/>
      <c r="E33" s="158"/>
      <c r="F33" s="3" t="s">
        <v>38</v>
      </c>
      <c r="G33" s="158"/>
      <c r="H33" s="158"/>
      <c r="I33" s="22"/>
    </row>
    <row r="34" spans="1:9" ht="21">
      <c r="A34" s="1">
        <v>4</v>
      </c>
      <c r="B34" s="158"/>
      <c r="C34" s="158"/>
      <c r="D34" s="158"/>
      <c r="E34" s="158"/>
      <c r="F34" s="3" t="s">
        <v>36</v>
      </c>
      <c r="G34" s="158"/>
      <c r="H34" s="158"/>
      <c r="I34" s="22"/>
    </row>
    <row r="35" spans="1:9" ht="21">
      <c r="B35" s="3" t="s">
        <v>37</v>
      </c>
      <c r="C35" s="168"/>
      <c r="D35" s="158"/>
      <c r="E35" s="158"/>
      <c r="F35" s="3" t="s">
        <v>38</v>
      </c>
      <c r="G35" s="158"/>
      <c r="H35" s="158"/>
      <c r="I35" s="22"/>
    </row>
    <row r="36" spans="1:9">
      <c r="D36" s="22"/>
      <c r="E36" s="22"/>
      <c r="F36" s="22"/>
      <c r="G36" s="22"/>
    </row>
    <row r="37" spans="1:9" ht="21">
      <c r="E37" s="110" t="s">
        <v>451</v>
      </c>
      <c r="G37" s="169" t="s">
        <v>137</v>
      </c>
      <c r="H37" s="158"/>
    </row>
    <row r="39" spans="1:9" ht="21">
      <c r="A39" s="210" t="s">
        <v>580</v>
      </c>
      <c r="B39" s="210"/>
    </row>
  </sheetData>
  <sheetProtection sheet="1" objects="1" scenarios="1" selectLockedCells="1"/>
  <mergeCells count="2">
    <mergeCell ref="A1:I1"/>
    <mergeCell ref="A39:B39"/>
  </mergeCells>
  <hyperlinks>
    <hyperlink ref="A39" location="'ส่วนที่1 (ข้อมูลทั่วไป)'!A1" display="กลับไปยังส่วนข้อมูลทั่วไป"/>
  </hyperlink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1"/>
  <sheetViews>
    <sheetView workbookViewId="0">
      <selection activeCell="J145" sqref="J145"/>
    </sheetView>
  </sheetViews>
  <sheetFormatPr defaultRowHeight="21"/>
  <cols>
    <col min="1" max="1" width="9" style="3"/>
    <col min="2" max="2" width="12.75" style="3" customWidth="1"/>
    <col min="3" max="7" width="9" style="3"/>
    <col min="8" max="8" width="9" style="23"/>
    <col min="9" max="9" width="9" style="3"/>
    <col min="10" max="11" width="9" style="3" customWidth="1"/>
    <col min="12" max="12" width="75.375" style="3" customWidth="1"/>
    <col min="13" max="16384" width="9" style="3"/>
  </cols>
  <sheetData>
    <row r="1" spans="1:16">
      <c r="A1" s="3" t="s">
        <v>99</v>
      </c>
    </row>
    <row r="2" spans="1:16">
      <c r="B2" s="3" t="s">
        <v>39</v>
      </c>
      <c r="L2" s="3" t="s">
        <v>100</v>
      </c>
      <c r="M2" s="3" t="s">
        <v>101</v>
      </c>
      <c r="N2" s="3" t="s">
        <v>102</v>
      </c>
      <c r="O2" s="3" t="s">
        <v>103</v>
      </c>
      <c r="P2" s="3">
        <v>10</v>
      </c>
    </row>
    <row r="3" spans="1:16">
      <c r="A3" s="3" t="s">
        <v>203</v>
      </c>
      <c r="G3" s="23"/>
      <c r="H3" s="23">
        <v>5</v>
      </c>
      <c r="L3" s="3" t="s">
        <v>104</v>
      </c>
      <c r="M3" s="3" t="s">
        <v>105</v>
      </c>
      <c r="N3" s="3" t="s">
        <v>106</v>
      </c>
      <c r="O3" s="3" t="s">
        <v>107</v>
      </c>
      <c r="P3" s="3">
        <v>20</v>
      </c>
    </row>
    <row r="4" spans="1:16">
      <c r="A4" s="3" t="s">
        <v>455</v>
      </c>
      <c r="G4" s="23"/>
      <c r="H4" s="23">
        <v>4</v>
      </c>
      <c r="L4" s="3" t="s">
        <v>108</v>
      </c>
      <c r="M4" s="3" t="s">
        <v>109</v>
      </c>
      <c r="N4" s="3" t="s">
        <v>110</v>
      </c>
      <c r="O4" s="3" t="s">
        <v>111</v>
      </c>
      <c r="P4" s="3">
        <v>20</v>
      </c>
    </row>
    <row r="5" spans="1:16">
      <c r="A5" s="3" t="s">
        <v>456</v>
      </c>
      <c r="G5" s="23"/>
      <c r="H5" s="23">
        <v>3</v>
      </c>
      <c r="L5" s="3" t="s">
        <v>112</v>
      </c>
      <c r="M5" s="3" t="s">
        <v>113</v>
      </c>
      <c r="N5" s="3" t="s">
        <v>114</v>
      </c>
      <c r="O5" s="3" t="s">
        <v>115</v>
      </c>
      <c r="P5" s="3">
        <v>20</v>
      </c>
    </row>
    <row r="6" spans="1:16">
      <c r="A6" s="3" t="s">
        <v>457</v>
      </c>
      <c r="G6" s="23"/>
      <c r="H6" s="23">
        <v>2</v>
      </c>
      <c r="L6" s="3" t="s">
        <v>116</v>
      </c>
      <c r="M6" s="3" t="s">
        <v>117</v>
      </c>
      <c r="N6" s="3" t="s">
        <v>118</v>
      </c>
      <c r="O6" s="3" t="s">
        <v>119</v>
      </c>
      <c r="P6" s="3">
        <v>30</v>
      </c>
    </row>
    <row r="7" spans="1:16">
      <c r="A7" s="3" t="s">
        <v>458</v>
      </c>
      <c r="G7" s="23"/>
      <c r="H7" s="23">
        <v>1</v>
      </c>
    </row>
    <row r="8" spans="1:16">
      <c r="A8" s="3" t="s">
        <v>120</v>
      </c>
    </row>
    <row r="9" spans="1:16">
      <c r="A9" s="3" t="s">
        <v>452</v>
      </c>
      <c r="E9" s="3" t="s">
        <v>154</v>
      </c>
      <c r="G9" s="23">
        <v>5</v>
      </c>
      <c r="H9" s="23">
        <v>1</v>
      </c>
      <c r="L9" s="3" t="s">
        <v>100</v>
      </c>
      <c r="M9" s="3" t="s">
        <v>101</v>
      </c>
      <c r="N9" s="3" t="s">
        <v>121</v>
      </c>
      <c r="O9" s="3" t="s">
        <v>122</v>
      </c>
    </row>
    <row r="10" spans="1:16">
      <c r="A10" s="3" t="s">
        <v>204</v>
      </c>
      <c r="E10" s="3" t="s">
        <v>123</v>
      </c>
      <c r="G10" s="23">
        <v>5</v>
      </c>
      <c r="H10" s="23">
        <v>1</v>
      </c>
      <c r="L10" s="3" t="s">
        <v>104</v>
      </c>
      <c r="M10" s="3" t="s">
        <v>105</v>
      </c>
      <c r="N10" s="3" t="s">
        <v>124</v>
      </c>
      <c r="O10" s="3" t="s">
        <v>125</v>
      </c>
    </row>
    <row r="11" spans="1:16">
      <c r="A11" s="3" t="s">
        <v>205</v>
      </c>
      <c r="E11" s="3" t="s">
        <v>126</v>
      </c>
      <c r="G11" s="23">
        <v>5</v>
      </c>
      <c r="H11" s="23">
        <v>1</v>
      </c>
      <c r="L11" s="3" t="s">
        <v>108</v>
      </c>
      <c r="M11" s="3" t="s">
        <v>109</v>
      </c>
      <c r="N11" s="3" t="s">
        <v>127</v>
      </c>
      <c r="O11" s="3" t="s">
        <v>128</v>
      </c>
    </row>
    <row r="12" spans="1:16">
      <c r="A12" s="3" t="s">
        <v>206</v>
      </c>
      <c r="E12" s="3" t="s">
        <v>129</v>
      </c>
      <c r="G12" s="23">
        <v>5</v>
      </c>
      <c r="H12" s="23">
        <v>1</v>
      </c>
      <c r="L12" s="3" t="s">
        <v>112</v>
      </c>
      <c r="M12" s="3" t="s">
        <v>113</v>
      </c>
      <c r="N12" s="3" t="s">
        <v>130</v>
      </c>
      <c r="O12" s="3" t="s">
        <v>131</v>
      </c>
    </row>
    <row r="13" spans="1:16">
      <c r="A13" s="3" t="s">
        <v>453</v>
      </c>
      <c r="E13" s="3" t="s">
        <v>454</v>
      </c>
      <c r="G13" s="23">
        <v>5</v>
      </c>
      <c r="H13" s="23">
        <v>1</v>
      </c>
    </row>
    <row r="14" spans="1:16">
      <c r="G14" s="23"/>
    </row>
    <row r="15" spans="1:16">
      <c r="A15" s="1" t="s">
        <v>587</v>
      </c>
      <c r="G15" s="23"/>
    </row>
    <row r="16" spans="1:16">
      <c r="A16" s="1" t="s">
        <v>588</v>
      </c>
      <c r="G16" s="23"/>
      <c r="H16" s="23">
        <v>5</v>
      </c>
    </row>
    <row r="17" spans="1:15">
      <c r="A17" s="1" t="s">
        <v>589</v>
      </c>
      <c r="G17" s="23"/>
      <c r="H17" s="23">
        <v>3</v>
      </c>
    </row>
    <row r="18" spans="1:15">
      <c r="A18" s="1" t="s">
        <v>590</v>
      </c>
      <c r="G18" s="23"/>
      <c r="H18" s="23">
        <v>1</v>
      </c>
    </row>
    <row r="19" spans="1:15">
      <c r="G19" s="23"/>
    </row>
    <row r="20" spans="1:15">
      <c r="G20" s="23"/>
    </row>
    <row r="21" spans="1:15">
      <c r="A21" s="3" t="s">
        <v>132</v>
      </c>
      <c r="L21" s="3" t="s">
        <v>116</v>
      </c>
      <c r="M21" s="3" t="s">
        <v>117</v>
      </c>
      <c r="N21" s="3" t="s">
        <v>133</v>
      </c>
      <c r="O21" s="3" t="s">
        <v>134</v>
      </c>
    </row>
    <row r="23" spans="1:15">
      <c r="B23" s="3" t="s">
        <v>2</v>
      </c>
    </row>
    <row r="24" spans="1:15">
      <c r="B24" s="3" t="s">
        <v>70</v>
      </c>
    </row>
    <row r="25" spans="1:15">
      <c r="A25" s="3" t="s">
        <v>207</v>
      </c>
      <c r="H25" s="23">
        <v>5</v>
      </c>
    </row>
    <row r="26" spans="1:15">
      <c r="A26" s="3" t="s">
        <v>208</v>
      </c>
      <c r="H26" s="23">
        <v>1</v>
      </c>
    </row>
    <row r="27" spans="1:15">
      <c r="A27" s="24" t="s">
        <v>138</v>
      </c>
    </row>
    <row r="28" spans="1:15">
      <c r="A28" s="3" t="s">
        <v>209</v>
      </c>
      <c r="H28" s="23">
        <v>5</v>
      </c>
    </row>
    <row r="29" spans="1:15">
      <c r="A29" s="3" t="s">
        <v>459</v>
      </c>
      <c r="H29" s="23">
        <v>3</v>
      </c>
    </row>
    <row r="30" spans="1:15">
      <c r="A30" s="3" t="s">
        <v>211</v>
      </c>
      <c r="H30" s="23">
        <v>1</v>
      </c>
    </row>
    <row r="31" spans="1:15">
      <c r="B31" s="3" t="s">
        <v>166</v>
      </c>
    </row>
    <row r="32" spans="1:15">
      <c r="A32" s="3" t="s">
        <v>209</v>
      </c>
      <c r="H32" s="23">
        <v>5</v>
      </c>
    </row>
    <row r="33" spans="1:8">
      <c r="A33" s="3" t="s">
        <v>460</v>
      </c>
      <c r="H33" s="23">
        <v>3</v>
      </c>
    </row>
    <row r="34" spans="1:8">
      <c r="A34" s="3" t="s">
        <v>213</v>
      </c>
      <c r="H34" s="23">
        <v>1</v>
      </c>
    </row>
    <row r="35" spans="1:8">
      <c r="B35" s="3" t="s">
        <v>83</v>
      </c>
    </row>
    <row r="36" spans="1:8">
      <c r="A36" s="3" t="s">
        <v>214</v>
      </c>
      <c r="H36" s="23">
        <v>5</v>
      </c>
    </row>
    <row r="37" spans="1:8">
      <c r="A37" s="3" t="s">
        <v>215</v>
      </c>
      <c r="H37" s="23">
        <v>3</v>
      </c>
    </row>
    <row r="40" spans="1:8">
      <c r="B40" s="3" t="s">
        <v>4</v>
      </c>
    </row>
    <row r="41" spans="1:8">
      <c r="A41" s="113" t="s">
        <v>424</v>
      </c>
      <c r="B41"/>
      <c r="C41"/>
      <c r="D41"/>
      <c r="E41"/>
    </row>
    <row r="42" spans="1:8">
      <c r="A42" s="113" t="s">
        <v>461</v>
      </c>
      <c r="B42"/>
      <c r="C42"/>
      <c r="D42" s="113"/>
      <c r="E42"/>
      <c r="H42" s="23">
        <v>5</v>
      </c>
    </row>
    <row r="43" spans="1:8">
      <c r="A43" s="113" t="s">
        <v>462</v>
      </c>
      <c r="B43"/>
      <c r="C43"/>
      <c r="D43" s="113"/>
      <c r="E43"/>
      <c r="H43" s="23">
        <v>1</v>
      </c>
    </row>
    <row r="44" spans="1:8">
      <c r="A44" s="113" t="s">
        <v>463</v>
      </c>
      <c r="B44"/>
      <c r="C44"/>
      <c r="D44" s="113"/>
      <c r="E44"/>
    </row>
    <row r="45" spans="1:8">
      <c r="A45" s="114" t="s">
        <v>465</v>
      </c>
      <c r="B45"/>
      <c r="C45"/>
      <c r="D45"/>
      <c r="E45" s="113"/>
      <c r="H45" s="23">
        <v>5</v>
      </c>
    </row>
    <row r="46" spans="1:8">
      <c r="A46" s="115" t="s">
        <v>466</v>
      </c>
      <c r="B46"/>
      <c r="C46"/>
      <c r="D46"/>
      <c r="E46" s="1"/>
      <c r="H46" s="23">
        <v>1</v>
      </c>
    </row>
    <row r="49" spans="1:8">
      <c r="A49" s="3" t="s">
        <v>137</v>
      </c>
      <c r="B49" s="3" t="s">
        <v>72</v>
      </c>
    </row>
    <row r="50" spans="1:8">
      <c r="A50" s="3" t="s">
        <v>209</v>
      </c>
      <c r="H50" s="23">
        <v>5</v>
      </c>
    </row>
    <row r="51" spans="1:8">
      <c r="A51" s="3" t="s">
        <v>212</v>
      </c>
      <c r="H51" s="23">
        <v>3</v>
      </c>
    </row>
    <row r="52" spans="1:8">
      <c r="A52" s="3" t="s">
        <v>211</v>
      </c>
      <c r="H52" s="23">
        <v>1</v>
      </c>
    </row>
    <row r="53" spans="1:8">
      <c r="C53" s="3" t="s">
        <v>5</v>
      </c>
    </row>
    <row r="54" spans="1:8">
      <c r="A54" s="3" t="s">
        <v>209</v>
      </c>
      <c r="H54" s="23">
        <v>5</v>
      </c>
    </row>
    <row r="55" spans="1:8">
      <c r="A55" s="3" t="s">
        <v>210</v>
      </c>
      <c r="H55" s="23">
        <v>3</v>
      </c>
    </row>
    <row r="56" spans="1:8">
      <c r="A56" s="3" t="s">
        <v>213</v>
      </c>
      <c r="H56" s="23">
        <v>1</v>
      </c>
    </row>
    <row r="57" spans="1:8">
      <c r="A57" s="1" t="s">
        <v>425</v>
      </c>
    </row>
    <row r="58" spans="1:8">
      <c r="A58" s="1" t="s">
        <v>467</v>
      </c>
      <c r="H58" s="23">
        <v>5</v>
      </c>
    </row>
    <row r="59" spans="1:8">
      <c r="A59" s="1" t="s">
        <v>468</v>
      </c>
      <c r="H59" s="23">
        <v>3</v>
      </c>
    </row>
    <row r="60" spans="1:8">
      <c r="A60" s="1" t="s">
        <v>469</v>
      </c>
      <c r="H60" s="23">
        <v>1</v>
      </c>
    </row>
    <row r="62" spans="1:8">
      <c r="C62" s="3" t="s">
        <v>6</v>
      </c>
    </row>
    <row r="63" spans="1:8">
      <c r="A63" s="3" t="s">
        <v>216</v>
      </c>
      <c r="H63" s="23">
        <v>5</v>
      </c>
    </row>
    <row r="64" spans="1:8">
      <c r="A64" s="3" t="s">
        <v>210</v>
      </c>
      <c r="H64" s="23">
        <v>3</v>
      </c>
    </row>
    <row r="65" spans="1:8">
      <c r="A65" s="3" t="s">
        <v>213</v>
      </c>
      <c r="H65" s="23">
        <v>1</v>
      </c>
    </row>
    <row r="66" spans="1:8">
      <c r="C66" s="3" t="s">
        <v>7</v>
      </c>
    </row>
    <row r="67" spans="1:8">
      <c r="A67" s="3" t="s">
        <v>209</v>
      </c>
      <c r="H67" s="23">
        <v>5</v>
      </c>
    </row>
    <row r="68" spans="1:8">
      <c r="A68" s="3" t="s">
        <v>212</v>
      </c>
      <c r="H68" s="23">
        <v>3</v>
      </c>
    </row>
    <row r="69" spans="1:8">
      <c r="A69" s="3" t="s">
        <v>211</v>
      </c>
      <c r="H69" s="23">
        <v>1</v>
      </c>
    </row>
    <row r="70" spans="1:8">
      <c r="C70" s="3" t="s">
        <v>8</v>
      </c>
    </row>
    <row r="71" spans="1:8">
      <c r="A71" s="3" t="s">
        <v>209</v>
      </c>
      <c r="H71" s="23">
        <v>5</v>
      </c>
    </row>
    <row r="72" spans="1:8">
      <c r="A72" s="3" t="s">
        <v>210</v>
      </c>
      <c r="H72" s="23">
        <v>3</v>
      </c>
    </row>
    <row r="73" spans="1:8">
      <c r="A73" s="3" t="s">
        <v>217</v>
      </c>
      <c r="H73" s="23">
        <v>1</v>
      </c>
    </row>
    <row r="74" spans="1:8">
      <c r="C74" s="3" t="s">
        <v>9</v>
      </c>
    </row>
    <row r="75" spans="1:8">
      <c r="A75" s="3" t="s">
        <v>209</v>
      </c>
      <c r="H75" s="23">
        <v>5</v>
      </c>
    </row>
    <row r="76" spans="1:8">
      <c r="A76" s="3" t="s">
        <v>210</v>
      </c>
      <c r="H76" s="23">
        <v>3</v>
      </c>
    </row>
    <row r="77" spans="1:8">
      <c r="A77" s="3" t="s">
        <v>211</v>
      </c>
      <c r="H77" s="23">
        <v>1</v>
      </c>
    </row>
    <row r="78" spans="1:8">
      <c r="C78" s="3" t="s">
        <v>167</v>
      </c>
      <c r="D78" s="3" t="s">
        <v>139</v>
      </c>
    </row>
    <row r="79" spans="1:8">
      <c r="D79" s="3" t="s">
        <v>168</v>
      </c>
    </row>
    <row r="80" spans="1:8">
      <c r="A80" s="3" t="s">
        <v>209</v>
      </c>
      <c r="H80" s="23">
        <v>5</v>
      </c>
    </row>
    <row r="81" spans="1:8">
      <c r="A81" s="3" t="s">
        <v>210</v>
      </c>
      <c r="H81" s="23">
        <v>3</v>
      </c>
    </row>
    <row r="82" spans="1:8">
      <c r="A82" s="3" t="s">
        <v>213</v>
      </c>
      <c r="H82" s="23">
        <v>1</v>
      </c>
    </row>
    <row r="83" spans="1:8">
      <c r="D83" s="3" t="s">
        <v>169</v>
      </c>
    </row>
    <row r="84" spans="1:8">
      <c r="A84" s="3" t="s">
        <v>218</v>
      </c>
      <c r="H84" s="23">
        <v>5</v>
      </c>
    </row>
    <row r="85" spans="1:8">
      <c r="A85" s="3" t="s">
        <v>219</v>
      </c>
      <c r="H85" s="23">
        <v>3</v>
      </c>
    </row>
    <row r="86" spans="1:8">
      <c r="A86" s="3" t="s">
        <v>213</v>
      </c>
      <c r="H86" s="23">
        <v>1</v>
      </c>
    </row>
    <row r="87" spans="1:8">
      <c r="A87" s="1" t="s">
        <v>426</v>
      </c>
    </row>
    <row r="88" spans="1:8">
      <c r="A88" s="1" t="s">
        <v>218</v>
      </c>
      <c r="H88" s="23">
        <v>5</v>
      </c>
    </row>
    <row r="89" spans="1:8">
      <c r="A89" s="1" t="s">
        <v>219</v>
      </c>
      <c r="H89" s="23">
        <v>3</v>
      </c>
    </row>
    <row r="90" spans="1:8">
      <c r="A90" s="1" t="s">
        <v>211</v>
      </c>
      <c r="H90" s="23">
        <v>1</v>
      </c>
    </row>
    <row r="95" spans="1:8">
      <c r="B95" s="3" t="s">
        <v>10</v>
      </c>
    </row>
    <row r="96" spans="1:8">
      <c r="A96" s="3" t="s">
        <v>140</v>
      </c>
    </row>
    <row r="97" spans="1:8">
      <c r="A97" s="3" t="s">
        <v>135</v>
      </c>
    </row>
    <row r="98" spans="1:8">
      <c r="A98" s="3" t="s">
        <v>207</v>
      </c>
      <c r="H98" s="23">
        <v>3</v>
      </c>
    </row>
    <row r="99" spans="1:8">
      <c r="A99" s="3" t="s">
        <v>220</v>
      </c>
      <c r="H99" s="23">
        <v>1</v>
      </c>
    </row>
    <row r="100" spans="1:8">
      <c r="A100" s="3" t="s">
        <v>136</v>
      </c>
    </row>
    <row r="101" spans="1:8">
      <c r="A101" s="3" t="s">
        <v>221</v>
      </c>
      <c r="H101" s="23">
        <v>5</v>
      </c>
    </row>
    <row r="102" spans="1:8">
      <c r="A102" s="3" t="s">
        <v>222</v>
      </c>
      <c r="H102" s="23">
        <v>3</v>
      </c>
    </row>
    <row r="103" spans="1:8">
      <c r="A103" s="3" t="s">
        <v>223</v>
      </c>
      <c r="H103" s="23">
        <v>1</v>
      </c>
    </row>
    <row r="104" spans="1:8">
      <c r="A104" s="3" t="s">
        <v>141</v>
      </c>
    </row>
    <row r="105" spans="1:8">
      <c r="A105" s="3" t="s">
        <v>471</v>
      </c>
      <c r="H105" s="23">
        <v>5</v>
      </c>
    </row>
    <row r="106" spans="1:8">
      <c r="A106" s="3" t="s">
        <v>472</v>
      </c>
      <c r="H106" s="23">
        <v>3</v>
      </c>
    </row>
    <row r="107" spans="1:8">
      <c r="A107" s="3" t="s">
        <v>142</v>
      </c>
      <c r="H107" s="23">
        <v>1</v>
      </c>
    </row>
    <row r="109" spans="1:8">
      <c r="B109" s="3" t="s">
        <v>90</v>
      </c>
    </row>
    <row r="110" spans="1:8">
      <c r="A110" s="3" t="s">
        <v>216</v>
      </c>
      <c r="H110" s="23">
        <v>5</v>
      </c>
    </row>
    <row r="111" spans="1:8">
      <c r="A111" s="3" t="s">
        <v>473</v>
      </c>
      <c r="H111" s="23">
        <v>3</v>
      </c>
    </row>
    <row r="112" spans="1:8">
      <c r="A112" s="3" t="s">
        <v>211</v>
      </c>
      <c r="H112" s="23">
        <v>1</v>
      </c>
    </row>
    <row r="113" spans="1:8">
      <c r="E113" s="3" t="s">
        <v>91</v>
      </c>
    </row>
    <row r="114" spans="1:8">
      <c r="A114" s="3" t="s">
        <v>216</v>
      </c>
      <c r="H114" s="23">
        <v>5</v>
      </c>
    </row>
    <row r="115" spans="1:8">
      <c r="A115" s="3" t="s">
        <v>474</v>
      </c>
      <c r="H115" s="23">
        <v>3</v>
      </c>
    </row>
    <row r="116" spans="1:8">
      <c r="A116" s="3" t="s">
        <v>211</v>
      </c>
      <c r="H116" s="23">
        <v>1</v>
      </c>
    </row>
    <row r="117" spans="1:8">
      <c r="B117" s="3" t="s">
        <v>89</v>
      </c>
    </row>
    <row r="118" spans="1:8">
      <c r="A118" s="3" t="s">
        <v>209</v>
      </c>
      <c r="H118" s="23">
        <v>5</v>
      </c>
    </row>
    <row r="119" spans="1:8">
      <c r="A119" s="1" t="s">
        <v>475</v>
      </c>
      <c r="H119" s="23">
        <v>3</v>
      </c>
    </row>
    <row r="120" spans="1:8">
      <c r="A120" s="3" t="s">
        <v>211</v>
      </c>
      <c r="H120" s="23">
        <v>1</v>
      </c>
    </row>
    <row r="121" spans="1:8">
      <c r="B121" s="3" t="s">
        <v>74</v>
      </c>
    </row>
    <row r="122" spans="1:8">
      <c r="A122" s="3" t="s">
        <v>209</v>
      </c>
      <c r="H122" s="23">
        <v>5</v>
      </c>
    </row>
    <row r="123" spans="1:8">
      <c r="A123" s="3" t="s">
        <v>476</v>
      </c>
      <c r="H123" s="23">
        <v>3</v>
      </c>
    </row>
    <row r="124" spans="1:8">
      <c r="A124" s="3" t="s">
        <v>211</v>
      </c>
      <c r="H124" s="23">
        <v>1</v>
      </c>
    </row>
    <row r="125" spans="1:8">
      <c r="B125" s="3" t="s">
        <v>143</v>
      </c>
      <c r="C125" s="3" t="s">
        <v>144</v>
      </c>
    </row>
    <row r="126" spans="1:8">
      <c r="A126" s="3" t="s">
        <v>209</v>
      </c>
      <c r="H126" s="23">
        <v>5</v>
      </c>
    </row>
    <row r="127" spans="1:8">
      <c r="A127" s="3" t="s">
        <v>476</v>
      </c>
      <c r="H127" s="23">
        <v>3</v>
      </c>
    </row>
    <row r="128" spans="1:8">
      <c r="A128" s="3" t="s">
        <v>213</v>
      </c>
      <c r="H128" s="23">
        <v>1</v>
      </c>
    </row>
    <row r="129" spans="1:8">
      <c r="B129" s="3" t="s">
        <v>145</v>
      </c>
      <c r="C129" s="3" t="s">
        <v>146</v>
      </c>
    </row>
    <row r="130" spans="1:8">
      <c r="A130" s="3" t="s">
        <v>214</v>
      </c>
      <c r="H130" s="23">
        <v>5</v>
      </c>
    </row>
    <row r="131" spans="1:8">
      <c r="A131" s="3" t="s">
        <v>224</v>
      </c>
      <c r="H131" s="23">
        <v>3</v>
      </c>
    </row>
    <row r="132" spans="1:8">
      <c r="A132" s="3" t="s">
        <v>225</v>
      </c>
      <c r="H132" s="23">
        <v>1</v>
      </c>
    </row>
    <row r="133" spans="1:8">
      <c r="A133" s="3" t="s">
        <v>147</v>
      </c>
    </row>
    <row r="134" spans="1:8">
      <c r="A134" s="3" t="s">
        <v>170</v>
      </c>
    </row>
    <row r="135" spans="1:8">
      <c r="A135" s="3" t="s">
        <v>171</v>
      </c>
      <c r="D135" s="3" t="s">
        <v>172</v>
      </c>
    </row>
    <row r="136" spans="1:8">
      <c r="B136" s="3" t="s">
        <v>13</v>
      </c>
    </row>
    <row r="137" spans="1:8">
      <c r="C137" s="3" t="s">
        <v>14</v>
      </c>
    </row>
    <row r="138" spans="1:8">
      <c r="A138" s="3" t="s">
        <v>226</v>
      </c>
      <c r="H138" s="23">
        <v>5</v>
      </c>
    </row>
    <row r="139" spans="1:8">
      <c r="A139" s="3" t="s">
        <v>227</v>
      </c>
      <c r="H139" s="23">
        <v>3</v>
      </c>
    </row>
    <row r="140" spans="1:8">
      <c r="A140" s="3" t="s">
        <v>228</v>
      </c>
      <c r="H140" s="23">
        <v>1</v>
      </c>
    </row>
    <row r="141" spans="1:8">
      <c r="B141" s="3" t="s">
        <v>148</v>
      </c>
    </row>
    <row r="142" spans="1:8">
      <c r="A142" s="1" t="s">
        <v>517</v>
      </c>
      <c r="H142" s="23">
        <v>5</v>
      </c>
    </row>
    <row r="143" spans="1:8">
      <c r="A143" s="1" t="s">
        <v>477</v>
      </c>
      <c r="H143" s="23">
        <v>1</v>
      </c>
    </row>
    <row r="144" spans="1:8">
      <c r="A144" s="3" t="s">
        <v>92</v>
      </c>
    </row>
    <row r="145" spans="1:8">
      <c r="A145" s="3" t="s">
        <v>200</v>
      </c>
      <c r="H145" s="23">
        <v>5</v>
      </c>
    </row>
    <row r="146" spans="1:8">
      <c r="A146" s="3" t="s">
        <v>201</v>
      </c>
      <c r="H146" s="23">
        <v>3</v>
      </c>
    </row>
    <row r="147" spans="1:8">
      <c r="A147" s="3" t="s">
        <v>202</v>
      </c>
      <c r="H147" s="23">
        <v>1</v>
      </c>
    </row>
    <row r="149" spans="1:8">
      <c r="B149" s="3" t="s">
        <v>15</v>
      </c>
    </row>
    <row r="150" spans="1:8">
      <c r="A150" s="1" t="s">
        <v>430</v>
      </c>
    </row>
    <row r="151" spans="1:8">
      <c r="A151" s="1" t="s">
        <v>478</v>
      </c>
      <c r="H151" s="23">
        <v>5</v>
      </c>
    </row>
    <row r="152" spans="1:8">
      <c r="A152" s="1" t="s">
        <v>479</v>
      </c>
      <c r="H152" s="23">
        <v>4</v>
      </c>
    </row>
    <row r="153" spans="1:8">
      <c r="A153" s="1" t="s">
        <v>480</v>
      </c>
      <c r="H153" s="23">
        <v>2</v>
      </c>
    </row>
    <row r="154" spans="1:8">
      <c r="A154" s="1" t="s">
        <v>481</v>
      </c>
      <c r="H154" s="23">
        <v>1</v>
      </c>
    </row>
    <row r="155" spans="1:8">
      <c r="A155" s="1" t="s">
        <v>482</v>
      </c>
    </row>
    <row r="156" spans="1:8">
      <c r="A156" s="1" t="s">
        <v>483</v>
      </c>
      <c r="H156" s="23">
        <v>5</v>
      </c>
    </row>
    <row r="157" spans="1:8">
      <c r="A157" s="1" t="s">
        <v>484</v>
      </c>
      <c r="H157" s="23">
        <v>4</v>
      </c>
    </row>
    <row r="158" spans="1:8">
      <c r="A158" s="1" t="s">
        <v>485</v>
      </c>
      <c r="H158" s="23">
        <v>2</v>
      </c>
    </row>
    <row r="159" spans="1:8">
      <c r="A159" s="1" t="s">
        <v>481</v>
      </c>
      <c r="H159" s="23">
        <v>1</v>
      </c>
    </row>
    <row r="160" spans="1:8">
      <c r="A160" s="1" t="s">
        <v>78</v>
      </c>
    </row>
    <row r="161" spans="1:8">
      <c r="A161" s="3" t="s">
        <v>79</v>
      </c>
    </row>
    <row r="162" spans="1:8">
      <c r="A162" s="3" t="s">
        <v>180</v>
      </c>
      <c r="H162" s="23">
        <v>5</v>
      </c>
    </row>
    <row r="163" spans="1:8">
      <c r="A163" s="3" t="s">
        <v>181</v>
      </c>
      <c r="H163" s="23">
        <v>1</v>
      </c>
    </row>
    <row r="164" spans="1:8">
      <c r="A164" s="3" t="s">
        <v>182</v>
      </c>
    </row>
    <row r="165" spans="1:8">
      <c r="A165" s="3" t="s">
        <v>494</v>
      </c>
      <c r="D165" s="3" t="s">
        <v>149</v>
      </c>
      <c r="H165" s="23">
        <v>5</v>
      </c>
    </row>
    <row r="166" spans="1:8">
      <c r="A166" s="1" t="s">
        <v>183</v>
      </c>
      <c r="H166" s="23">
        <v>3</v>
      </c>
    </row>
    <row r="167" spans="1:8">
      <c r="A167" s="3" t="s">
        <v>184</v>
      </c>
      <c r="H167" s="23">
        <v>1</v>
      </c>
    </row>
    <row r="168" spans="1:8">
      <c r="A168" s="1" t="s">
        <v>489</v>
      </c>
    </row>
    <row r="169" spans="1:8">
      <c r="A169" s="1" t="s">
        <v>490</v>
      </c>
      <c r="H169" s="23">
        <v>5</v>
      </c>
    </row>
    <row r="170" spans="1:8">
      <c r="A170" s="1" t="s">
        <v>486</v>
      </c>
      <c r="H170" s="23">
        <v>4</v>
      </c>
    </row>
    <row r="171" spans="1:8">
      <c r="A171" s="1" t="s">
        <v>487</v>
      </c>
      <c r="H171" s="23">
        <v>2</v>
      </c>
    </row>
    <row r="172" spans="1:8">
      <c r="A172" s="1" t="s">
        <v>488</v>
      </c>
      <c r="H172" s="23">
        <v>1</v>
      </c>
    </row>
    <row r="173" spans="1:8">
      <c r="A173" s="1" t="s">
        <v>81</v>
      </c>
    </row>
    <row r="174" spans="1:8">
      <c r="A174" s="1" t="s">
        <v>490</v>
      </c>
      <c r="H174" s="23">
        <v>5</v>
      </c>
    </row>
    <row r="175" spans="1:8">
      <c r="A175" s="1" t="s">
        <v>486</v>
      </c>
      <c r="H175" s="23">
        <v>4</v>
      </c>
    </row>
    <row r="176" spans="1:8">
      <c r="A176" s="1" t="s">
        <v>487</v>
      </c>
      <c r="H176" s="23">
        <v>2</v>
      </c>
    </row>
    <row r="177" spans="1:8">
      <c r="A177" s="1" t="s">
        <v>488</v>
      </c>
      <c r="H177" s="23">
        <v>1</v>
      </c>
    </row>
    <row r="178" spans="1:8">
      <c r="C178" s="3" t="s">
        <v>431</v>
      </c>
    </row>
    <row r="179" spans="1:8">
      <c r="B179" s="3" t="s">
        <v>432</v>
      </c>
    </row>
    <row r="180" spans="1:8">
      <c r="A180" s="3" t="s">
        <v>173</v>
      </c>
      <c r="H180" s="23">
        <v>5</v>
      </c>
    </row>
    <row r="181" spans="1:8">
      <c r="A181" s="3" t="s">
        <v>174</v>
      </c>
      <c r="H181" s="23">
        <v>3</v>
      </c>
    </row>
    <row r="182" spans="1:8">
      <c r="A182" s="24" t="s">
        <v>229</v>
      </c>
      <c r="H182" s="23">
        <v>1</v>
      </c>
    </row>
    <row r="183" spans="1:8">
      <c r="A183" s="3" t="s">
        <v>433</v>
      </c>
    </row>
    <row r="184" spans="1:8">
      <c r="A184" s="3" t="s">
        <v>175</v>
      </c>
      <c r="H184" s="23">
        <v>5</v>
      </c>
    </row>
    <row r="185" spans="1:8">
      <c r="A185" s="3" t="s">
        <v>176</v>
      </c>
      <c r="H185" s="23">
        <v>3</v>
      </c>
    </row>
    <row r="186" spans="1:8">
      <c r="A186" s="3" t="s">
        <v>177</v>
      </c>
      <c r="H186" s="23">
        <v>1</v>
      </c>
    </row>
    <row r="189" spans="1:8">
      <c r="A189" s="3" t="s">
        <v>434</v>
      </c>
    </row>
    <row r="190" spans="1:8">
      <c r="A190" s="3" t="s">
        <v>175</v>
      </c>
      <c r="H190" s="23">
        <v>5</v>
      </c>
    </row>
    <row r="191" spans="1:8">
      <c r="A191" s="3" t="s">
        <v>176</v>
      </c>
      <c r="H191" s="23">
        <v>3</v>
      </c>
    </row>
    <row r="192" spans="1:8">
      <c r="A192" s="3" t="s">
        <v>177</v>
      </c>
      <c r="H192" s="23">
        <v>1</v>
      </c>
    </row>
    <row r="193" spans="1:8">
      <c r="A193" s="3" t="s">
        <v>435</v>
      </c>
    </row>
    <row r="194" spans="1:8">
      <c r="A194" s="3" t="s">
        <v>495</v>
      </c>
      <c r="H194" s="23">
        <v>5</v>
      </c>
    </row>
    <row r="195" spans="1:8">
      <c r="A195" s="3" t="s">
        <v>185</v>
      </c>
      <c r="H195" s="23">
        <v>3</v>
      </c>
    </row>
    <row r="196" spans="1:8">
      <c r="A196" s="3" t="s">
        <v>186</v>
      </c>
      <c r="H196" s="23">
        <v>1</v>
      </c>
    </row>
    <row r="198" spans="1:8">
      <c r="B198" s="3" t="s">
        <v>436</v>
      </c>
    </row>
    <row r="199" spans="1:8">
      <c r="A199" s="3" t="s">
        <v>187</v>
      </c>
      <c r="H199" s="23">
        <v>5</v>
      </c>
    </row>
    <row r="200" spans="1:8">
      <c r="A200" s="3" t="s">
        <v>188</v>
      </c>
      <c r="H200" s="23">
        <v>3</v>
      </c>
    </row>
    <row r="201" spans="1:8">
      <c r="A201" s="3" t="s">
        <v>189</v>
      </c>
      <c r="H201" s="23">
        <v>1</v>
      </c>
    </row>
    <row r="202" spans="1:8">
      <c r="A202" s="3" t="s">
        <v>491</v>
      </c>
    </row>
    <row r="203" spans="1:8">
      <c r="A203" s="3" t="s">
        <v>190</v>
      </c>
      <c r="H203" s="23">
        <v>5</v>
      </c>
    </row>
    <row r="204" spans="1:8">
      <c r="A204" s="3" t="s">
        <v>191</v>
      </c>
      <c r="H204" s="23">
        <v>3</v>
      </c>
    </row>
    <row r="205" spans="1:8">
      <c r="A205" s="3" t="s">
        <v>192</v>
      </c>
      <c r="H205" s="23">
        <v>1</v>
      </c>
    </row>
    <row r="207" spans="1:8">
      <c r="B207" s="3" t="s">
        <v>16</v>
      </c>
    </row>
    <row r="208" spans="1:8">
      <c r="B208" s="3" t="s">
        <v>150</v>
      </c>
    </row>
    <row r="209" spans="1:8">
      <c r="A209" s="3" t="s">
        <v>496</v>
      </c>
      <c r="H209" s="23">
        <v>5</v>
      </c>
    </row>
    <row r="210" spans="1:8">
      <c r="A210" s="3" t="s">
        <v>497</v>
      </c>
      <c r="H210" s="23">
        <v>4</v>
      </c>
    </row>
    <row r="211" spans="1:8">
      <c r="A211" s="3" t="s">
        <v>498</v>
      </c>
      <c r="H211" s="23">
        <v>3</v>
      </c>
    </row>
    <row r="212" spans="1:8">
      <c r="A212" s="3" t="s">
        <v>500</v>
      </c>
      <c r="H212" s="23">
        <v>2</v>
      </c>
    </row>
    <row r="213" spans="1:8">
      <c r="B213" s="3" t="s">
        <v>18</v>
      </c>
    </row>
    <row r="214" spans="1:8">
      <c r="A214" s="3" t="s">
        <v>499</v>
      </c>
      <c r="H214" s="23">
        <v>5</v>
      </c>
    </row>
    <row r="215" spans="1:8">
      <c r="A215" s="3" t="s">
        <v>230</v>
      </c>
      <c r="H215" s="23">
        <v>4</v>
      </c>
    </row>
    <row r="216" spans="1:8">
      <c r="A216" s="3" t="s">
        <v>231</v>
      </c>
      <c r="H216" s="23">
        <v>3</v>
      </c>
    </row>
    <row r="217" spans="1:8">
      <c r="A217" s="3" t="s">
        <v>232</v>
      </c>
      <c r="H217" s="23">
        <v>2</v>
      </c>
    </row>
    <row r="218" spans="1:8">
      <c r="B218" s="3" t="s">
        <v>19</v>
      </c>
    </row>
    <row r="219" spans="1:8">
      <c r="C219" s="3" t="s">
        <v>20</v>
      </c>
    </row>
    <row r="220" spans="1:8">
      <c r="A220" s="3" t="s">
        <v>233</v>
      </c>
      <c r="H220" s="23">
        <v>5</v>
      </c>
    </row>
    <row r="221" spans="1:8">
      <c r="A221" s="3" t="s">
        <v>234</v>
      </c>
      <c r="H221" s="23">
        <v>4</v>
      </c>
    </row>
    <row r="222" spans="1:8">
      <c r="A222" s="3" t="s">
        <v>235</v>
      </c>
      <c r="H222" s="23">
        <v>3</v>
      </c>
    </row>
    <row r="223" spans="1:8">
      <c r="A223" s="3" t="s">
        <v>236</v>
      </c>
      <c r="H223" s="23">
        <v>2</v>
      </c>
    </row>
    <row r="225" spans="1:8">
      <c r="A225" s="1" t="s">
        <v>437</v>
      </c>
    </row>
    <row r="226" spans="1:8">
      <c r="A226" s="1" t="s">
        <v>492</v>
      </c>
      <c r="H226" s="23">
        <v>5</v>
      </c>
    </row>
    <row r="227" spans="1:8">
      <c r="A227" s="1" t="s">
        <v>493</v>
      </c>
      <c r="H227" s="23">
        <v>3</v>
      </c>
    </row>
    <row r="228" spans="1:8">
      <c r="A228" s="1" t="s">
        <v>228</v>
      </c>
      <c r="H228" s="23">
        <v>1</v>
      </c>
    </row>
    <row r="231" spans="1:8">
      <c r="A231" s="3" t="s">
        <v>21</v>
      </c>
    </row>
    <row r="232" spans="1:8">
      <c r="B232" s="3" t="s">
        <v>22</v>
      </c>
    </row>
    <row r="233" spans="1:8">
      <c r="A233" s="3" t="s">
        <v>237</v>
      </c>
      <c r="D233" s="3" t="s">
        <v>151</v>
      </c>
      <c r="H233" s="23">
        <v>5</v>
      </c>
    </row>
    <row r="234" spans="1:8">
      <c r="A234" s="3" t="s">
        <v>238</v>
      </c>
      <c r="H234" s="23">
        <v>0</v>
      </c>
    </row>
    <row r="235" spans="1:8">
      <c r="A235" s="1" t="s">
        <v>501</v>
      </c>
    </row>
    <row r="236" spans="1:8">
      <c r="A236" s="1" t="s">
        <v>567</v>
      </c>
      <c r="H236" s="23">
        <v>5</v>
      </c>
    </row>
    <row r="237" spans="1:8">
      <c r="A237" s="1" t="s">
        <v>568</v>
      </c>
      <c r="H237" s="23">
        <v>3</v>
      </c>
    </row>
    <row r="238" spans="1:8">
      <c r="A238" s="1" t="s">
        <v>569</v>
      </c>
      <c r="H238" s="23">
        <v>1</v>
      </c>
    </row>
    <row r="239" spans="1:8">
      <c r="A239" s="3" t="s">
        <v>152</v>
      </c>
    </row>
    <row r="240" spans="1:8">
      <c r="A240" s="3" t="s">
        <v>153</v>
      </c>
      <c r="E240" s="3" t="s">
        <v>154</v>
      </c>
      <c r="G240" s="23">
        <v>5</v>
      </c>
      <c r="H240" s="23">
        <v>1</v>
      </c>
    </row>
    <row r="241" spans="1:9">
      <c r="A241" s="3" t="s">
        <v>155</v>
      </c>
      <c r="E241" s="3" t="s">
        <v>123</v>
      </c>
      <c r="G241" s="23">
        <v>5</v>
      </c>
      <c r="H241" s="23">
        <v>1</v>
      </c>
    </row>
    <row r="242" spans="1:9">
      <c r="A242" s="3" t="s">
        <v>502</v>
      </c>
      <c r="E242" s="3" t="s">
        <v>503</v>
      </c>
      <c r="G242" s="23">
        <v>5</v>
      </c>
      <c r="H242" s="23">
        <v>1</v>
      </c>
    </row>
    <row r="243" spans="1:9">
      <c r="A243" s="3" t="s">
        <v>156</v>
      </c>
      <c r="E243" s="3" t="s">
        <v>129</v>
      </c>
      <c r="G243" s="23">
        <v>5</v>
      </c>
      <c r="H243" s="23">
        <v>1</v>
      </c>
    </row>
    <row r="244" spans="1:9">
      <c r="A244" s="1" t="s">
        <v>504</v>
      </c>
      <c r="E244" s="1" t="s">
        <v>505</v>
      </c>
      <c r="G244" s="23">
        <v>5</v>
      </c>
      <c r="H244" s="23">
        <v>1</v>
      </c>
    </row>
    <row r="245" spans="1:9">
      <c r="A245" s="1" t="s">
        <v>444</v>
      </c>
      <c r="E245" s="1"/>
      <c r="G245" s="23"/>
    </row>
    <row r="246" spans="1:9">
      <c r="A246" s="1" t="s">
        <v>506</v>
      </c>
      <c r="E246" s="1"/>
      <c r="G246" s="23"/>
      <c r="H246" s="23">
        <v>5</v>
      </c>
      <c r="I246" s="23"/>
    </row>
    <row r="247" spans="1:9">
      <c r="A247" s="1" t="s">
        <v>507</v>
      </c>
      <c r="E247" s="1"/>
      <c r="G247" s="23"/>
      <c r="H247" s="23">
        <v>3</v>
      </c>
      <c r="I247" s="23"/>
    </row>
    <row r="248" spans="1:9">
      <c r="A248" s="1" t="s">
        <v>508</v>
      </c>
      <c r="G248" s="23"/>
      <c r="H248" s="23">
        <v>1</v>
      </c>
      <c r="I248" s="23"/>
    </row>
    <row r="249" spans="1:9">
      <c r="B249" s="3" t="s">
        <v>509</v>
      </c>
    </row>
    <row r="250" spans="1:9">
      <c r="A250" s="3" t="s">
        <v>239</v>
      </c>
      <c r="H250" s="23">
        <v>5</v>
      </c>
    </row>
    <row r="251" spans="1:9">
      <c r="A251" s="3" t="s">
        <v>240</v>
      </c>
      <c r="H251" s="23">
        <v>4</v>
      </c>
    </row>
    <row r="252" spans="1:9">
      <c r="A252" s="3" t="s">
        <v>241</v>
      </c>
      <c r="H252" s="23">
        <v>3</v>
      </c>
    </row>
    <row r="253" spans="1:9">
      <c r="A253" s="3" t="s">
        <v>157</v>
      </c>
      <c r="H253" s="23">
        <v>2</v>
      </c>
    </row>
    <row r="256" spans="1:9">
      <c r="A256" s="3" t="s">
        <v>158</v>
      </c>
    </row>
    <row r="257" spans="1:8">
      <c r="B257" s="3" t="s">
        <v>44</v>
      </c>
    </row>
    <row r="258" spans="1:8">
      <c r="B258" s="3" t="s">
        <v>159</v>
      </c>
    </row>
    <row r="259" spans="1:8">
      <c r="A259" s="3" t="s">
        <v>160</v>
      </c>
    </row>
    <row r="260" spans="1:8">
      <c r="A260" s="3" t="s">
        <v>512</v>
      </c>
      <c r="H260" s="23">
        <v>5</v>
      </c>
    </row>
    <row r="261" spans="1:8">
      <c r="A261" s="3" t="s">
        <v>513</v>
      </c>
      <c r="H261" s="23">
        <v>1</v>
      </c>
    </row>
    <row r="262" spans="1:8">
      <c r="C262" s="3" t="s">
        <v>46</v>
      </c>
    </row>
    <row r="263" spans="1:8">
      <c r="A263" s="3" t="s">
        <v>242</v>
      </c>
      <c r="H263" s="23">
        <v>5</v>
      </c>
    </row>
    <row r="264" spans="1:8">
      <c r="A264" s="3" t="s">
        <v>243</v>
      </c>
      <c r="H264" s="23">
        <v>1</v>
      </c>
    </row>
    <row r="265" spans="1:8">
      <c r="C265" s="3" t="s">
        <v>47</v>
      </c>
    </row>
    <row r="266" spans="1:8">
      <c r="A266" s="3" t="s">
        <v>244</v>
      </c>
      <c r="H266" s="23">
        <v>5</v>
      </c>
    </row>
    <row r="267" spans="1:8">
      <c r="A267" s="3" t="s">
        <v>245</v>
      </c>
      <c r="H267" s="23">
        <v>4</v>
      </c>
    </row>
    <row r="268" spans="1:8">
      <c r="A268" s="3" t="s">
        <v>246</v>
      </c>
      <c r="H268" s="23">
        <v>3</v>
      </c>
    </row>
    <row r="269" spans="1:8">
      <c r="A269" s="3" t="s">
        <v>247</v>
      </c>
      <c r="H269" s="23">
        <v>2</v>
      </c>
    </row>
    <row r="270" spans="1:8">
      <c r="A270" s="3" t="s">
        <v>161</v>
      </c>
    </row>
    <row r="271" spans="1:8">
      <c r="A271" s="3" t="s">
        <v>248</v>
      </c>
      <c r="H271" s="23">
        <v>5</v>
      </c>
    </row>
    <row r="272" spans="1:8">
      <c r="A272" s="3" t="s">
        <v>249</v>
      </c>
      <c r="H272" s="23">
        <v>4</v>
      </c>
    </row>
    <row r="273" spans="1:8">
      <c r="A273" s="3" t="s">
        <v>250</v>
      </c>
      <c r="H273" s="23">
        <v>3</v>
      </c>
    </row>
    <row r="274" spans="1:8">
      <c r="B274" s="3" t="s">
        <v>162</v>
      </c>
    </row>
    <row r="275" spans="1:8">
      <c r="B275" s="3" t="s">
        <v>50</v>
      </c>
    </row>
    <row r="276" spans="1:8">
      <c r="A276" s="3" t="s">
        <v>251</v>
      </c>
      <c r="H276" s="23">
        <v>5</v>
      </c>
    </row>
    <row r="277" spans="1:8">
      <c r="A277" s="3" t="s">
        <v>252</v>
      </c>
      <c r="H277" s="23">
        <v>1</v>
      </c>
    </row>
    <row r="278" spans="1:8">
      <c r="B278" s="3" t="s">
        <v>51</v>
      </c>
    </row>
    <row r="279" spans="1:8">
      <c r="A279" s="3" t="s">
        <v>242</v>
      </c>
      <c r="H279" s="23">
        <v>5</v>
      </c>
    </row>
    <row r="280" spans="1:8">
      <c r="A280" s="3" t="s">
        <v>243</v>
      </c>
      <c r="H280" s="23">
        <v>1</v>
      </c>
    </row>
    <row r="281" spans="1:8">
      <c r="B281" s="3" t="s">
        <v>52</v>
      </c>
    </row>
    <row r="282" spans="1:8">
      <c r="A282" s="3" t="s">
        <v>253</v>
      </c>
      <c r="H282" s="23">
        <v>5</v>
      </c>
    </row>
    <row r="283" spans="1:8">
      <c r="A283" s="3" t="s">
        <v>243</v>
      </c>
      <c r="H283" s="23">
        <v>1</v>
      </c>
    </row>
    <row r="284" spans="1:8">
      <c r="B284" s="3" t="s">
        <v>53</v>
      </c>
    </row>
    <row r="285" spans="1:8">
      <c r="A285" s="3" t="s">
        <v>254</v>
      </c>
      <c r="H285" s="23">
        <v>5</v>
      </c>
    </row>
    <row r="286" spans="1:8">
      <c r="A286" s="3" t="s">
        <v>255</v>
      </c>
      <c r="H286" s="23">
        <v>4</v>
      </c>
    </row>
    <row r="287" spans="1:8">
      <c r="A287" s="3" t="s">
        <v>256</v>
      </c>
      <c r="H287" s="23">
        <v>3</v>
      </c>
    </row>
    <row r="288" spans="1:8">
      <c r="A288" s="3" t="s">
        <v>257</v>
      </c>
      <c r="H288" s="23">
        <v>2</v>
      </c>
    </row>
    <row r="291" spans="1:8">
      <c r="B291" s="3" t="s">
        <v>54</v>
      </c>
    </row>
    <row r="292" spans="1:8">
      <c r="A292" s="3" t="s">
        <v>253</v>
      </c>
      <c r="H292" s="23">
        <v>5</v>
      </c>
    </row>
    <row r="293" spans="1:8">
      <c r="A293" s="3" t="s">
        <v>243</v>
      </c>
      <c r="H293" s="23">
        <v>1</v>
      </c>
    </row>
    <row r="294" spans="1:8">
      <c r="C294" s="3" t="s">
        <v>55</v>
      </c>
    </row>
    <row r="295" spans="1:8">
      <c r="A295" s="3" t="s">
        <v>514</v>
      </c>
      <c r="H295" s="23">
        <v>5</v>
      </c>
    </row>
    <row r="296" spans="1:8">
      <c r="A296" s="3" t="s">
        <v>515</v>
      </c>
      <c r="H296" s="23">
        <v>3</v>
      </c>
    </row>
    <row r="297" spans="1:8">
      <c r="A297" s="3" t="s">
        <v>516</v>
      </c>
      <c r="H297" s="23">
        <v>1</v>
      </c>
    </row>
    <row r="298" spans="1:8">
      <c r="B298" s="3" t="s">
        <v>56</v>
      </c>
    </row>
    <row r="299" spans="1:8">
      <c r="C299" s="3" t="s">
        <v>57</v>
      </c>
    </row>
    <row r="300" spans="1:8">
      <c r="A300" s="3" t="s">
        <v>258</v>
      </c>
      <c r="H300" s="23">
        <v>5</v>
      </c>
    </row>
    <row r="301" spans="1:8">
      <c r="A301" s="3" t="s">
        <v>259</v>
      </c>
      <c r="H301" s="23">
        <v>1</v>
      </c>
    </row>
    <row r="302" spans="1:8">
      <c r="C302" s="3" t="s">
        <v>58</v>
      </c>
    </row>
    <row r="303" spans="1:8">
      <c r="A303" s="3" t="s">
        <v>260</v>
      </c>
      <c r="H303" s="23">
        <v>5</v>
      </c>
    </row>
    <row r="304" spans="1:8">
      <c r="A304" s="3" t="s">
        <v>261</v>
      </c>
      <c r="H304" s="23">
        <v>3</v>
      </c>
    </row>
    <row r="305" spans="1:8">
      <c r="A305" s="3" t="s">
        <v>262</v>
      </c>
      <c r="H305" s="23">
        <v>1</v>
      </c>
    </row>
    <row r="306" spans="1:8">
      <c r="B306" s="3" t="s">
        <v>59</v>
      </c>
    </row>
    <row r="307" spans="1:8">
      <c r="C307" s="3" t="s">
        <v>60</v>
      </c>
    </row>
    <row r="308" spans="1:8">
      <c r="A308" s="3" t="s">
        <v>242</v>
      </c>
      <c r="H308" s="23">
        <v>5</v>
      </c>
    </row>
    <row r="309" spans="1:8">
      <c r="A309" s="3" t="s">
        <v>243</v>
      </c>
      <c r="H309" s="23">
        <v>1</v>
      </c>
    </row>
    <row r="310" spans="1:8">
      <c r="A310" s="3" t="s">
        <v>163</v>
      </c>
    </row>
    <row r="311" spans="1:8">
      <c r="A311" s="3" t="s">
        <v>242</v>
      </c>
      <c r="H311" s="23">
        <v>5</v>
      </c>
    </row>
    <row r="312" spans="1:8">
      <c r="A312" s="3" t="s">
        <v>263</v>
      </c>
      <c r="H312" s="23">
        <v>1</v>
      </c>
    </row>
    <row r="313" spans="1:8">
      <c r="C313" s="3" t="s">
        <v>63</v>
      </c>
    </row>
    <row r="314" spans="1:8">
      <c r="A314" s="3" t="s">
        <v>253</v>
      </c>
      <c r="H314" s="23">
        <v>5</v>
      </c>
    </row>
    <row r="315" spans="1:8">
      <c r="A315" s="3" t="s">
        <v>243</v>
      </c>
      <c r="H315" s="23">
        <v>1</v>
      </c>
    </row>
    <row r="316" spans="1:8">
      <c r="C316" s="3" t="s">
        <v>64</v>
      </c>
    </row>
    <row r="317" spans="1:8">
      <c r="A317" s="3" t="s">
        <v>242</v>
      </c>
      <c r="H317" s="23">
        <v>5</v>
      </c>
    </row>
    <row r="318" spans="1:8">
      <c r="A318" s="3" t="s">
        <v>243</v>
      </c>
      <c r="H318" s="23">
        <v>1</v>
      </c>
    </row>
    <row r="319" spans="1:8">
      <c r="B319" s="3" t="s">
        <v>62</v>
      </c>
    </row>
    <row r="320" spans="1:8">
      <c r="A320" s="3" t="s">
        <v>253</v>
      </c>
      <c r="H320" s="23">
        <v>5</v>
      </c>
    </row>
    <row r="321" spans="1:8">
      <c r="A321" s="3" t="s">
        <v>243</v>
      </c>
      <c r="H321" s="23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L171"/>
  <sheetViews>
    <sheetView topLeftCell="A146" zoomScaleNormal="100" workbookViewId="0">
      <selection activeCell="D152" sqref="D152"/>
    </sheetView>
  </sheetViews>
  <sheetFormatPr defaultRowHeight="21"/>
  <cols>
    <col min="1" max="1" width="44.375" style="25" customWidth="1"/>
    <col min="2" max="2" width="11.25" style="23" customWidth="1"/>
    <col min="3" max="3" width="29" style="24" customWidth="1"/>
    <col min="4" max="4" width="11.375" style="124" customWidth="1"/>
    <col min="5" max="5" width="12.625" style="82" customWidth="1"/>
    <col min="6" max="6" width="12.125" style="87" customWidth="1"/>
    <col min="7" max="7" width="9" style="87" customWidth="1"/>
    <col min="8" max="8" width="9" style="3"/>
    <col min="9" max="16384" width="9" style="25"/>
  </cols>
  <sheetData>
    <row r="1" spans="1:11" ht="28.5" hidden="1" customHeight="1">
      <c r="A1" s="62" t="s">
        <v>93</v>
      </c>
      <c r="B1" s="62"/>
      <c r="C1" s="63"/>
      <c r="D1" s="118"/>
      <c r="F1" s="49"/>
      <c r="G1" s="49"/>
    </row>
    <row r="2" spans="1:11" ht="23.25" hidden="1">
      <c r="A2" s="26" t="s">
        <v>40</v>
      </c>
      <c r="B2" s="36" t="s">
        <v>41</v>
      </c>
      <c r="C2" s="72" t="s">
        <v>41</v>
      </c>
      <c r="D2" s="119"/>
      <c r="E2" s="83" t="s">
        <v>164</v>
      </c>
      <c r="F2" s="49" t="s">
        <v>165</v>
      </c>
      <c r="G2" s="49"/>
    </row>
    <row r="3" spans="1:11" hidden="1">
      <c r="A3" s="27" t="s">
        <v>0</v>
      </c>
      <c r="B3" s="32"/>
      <c r="C3" s="68"/>
      <c r="D3" s="120"/>
      <c r="F3" s="49">
        <v>25</v>
      </c>
      <c r="G3" s="50"/>
    </row>
    <row r="4" spans="1:11" ht="44.25" hidden="1" customHeight="1">
      <c r="A4" s="75" t="s">
        <v>39</v>
      </c>
      <c r="B4" s="95" t="str">
        <f>'ส่วนที่2(คำตอบ)'!B6</f>
        <v>ก</v>
      </c>
      <c r="C4" s="70" t="str">
        <f>IF(B4="ก",Sheet1!A3,IF(B4="ข",Sheet1!A4,IF(B4="ค",Sheet1!A5,IF(B4="ง",Sheet1!A6,IF(B4="จ",Sheet1!A7)))))</f>
        <v>ก. ไม่ขาดแคลน</v>
      </c>
      <c r="D4" s="184">
        <f>IF(B4="ก",Sheet1!H3,IF(B4="ข",Sheet1!H4,IF(B4="ค",Sheet1!H5,IF(B4="ง",Sheet1!H6,IF(B4="จ",Sheet1!H7)))))</f>
        <v>5</v>
      </c>
      <c r="E4" s="76">
        <f>IF(B4="ก",Sheet1!H3,IF(B4="ข",Sheet1!H4,IF(B4="ค",Sheet1!H5,IF(B4="ง",Sheet1!H6,IF(B4="จ",Sheet1!H7)))))</f>
        <v>5</v>
      </c>
      <c r="F4" s="77">
        <f>F3*0.7</f>
        <v>17.5</v>
      </c>
      <c r="G4" s="84">
        <f>F4*E4</f>
        <v>87.5</v>
      </c>
      <c r="H4" s="188">
        <f>F4/$F$3*100</f>
        <v>70</v>
      </c>
      <c r="I4" s="54"/>
    </row>
    <row r="5" spans="1:11" ht="22.5" hidden="1" customHeight="1">
      <c r="A5" s="183" t="s">
        <v>582</v>
      </c>
      <c r="B5" s="95" t="str">
        <f>'ส่วนที่2(คำตอบ)'!B7</f>
        <v>ข</v>
      </c>
      <c r="C5" s="70" t="str">
        <f>IF(B5="ก",Sheet1!A16,IF(B5="ข",Sheet1!A17,IF(B5="ค",Sheet1!A18,"-")))</f>
        <v>ข. มี ไม่เพียงพอ ชนิดของแหล่งน้ำ</v>
      </c>
      <c r="D5" s="117">
        <f>IF(B5="ก",Sheet1!H16,IF(B5="ข",Sheet1!H17,IF(B5="ค",Sheet1!H18)))</f>
        <v>3</v>
      </c>
      <c r="E5" s="76">
        <f>IF(B4="ก",D4,IF(B4="ข",D5,IF(B4="ค",D5,IF(B4="ง",D5,IF(B4="จ",D5)))))</f>
        <v>5</v>
      </c>
      <c r="F5" s="77">
        <f>F3*0.1</f>
        <v>2.5</v>
      </c>
      <c r="G5" s="84">
        <f>F5*E5</f>
        <v>12.5</v>
      </c>
      <c r="H5" s="188">
        <v>10</v>
      </c>
      <c r="I5" s="54"/>
    </row>
    <row r="6" spans="1:11" ht="24" hidden="1" customHeight="1">
      <c r="A6" s="28" t="s">
        <v>591</v>
      </c>
      <c r="B6" s="18"/>
      <c r="C6" s="68"/>
      <c r="D6" s="117"/>
      <c r="E6" s="41"/>
      <c r="F6" s="85">
        <f>F3*0.2</f>
        <v>5</v>
      </c>
      <c r="G6" s="85"/>
      <c r="H6" s="188">
        <f t="shared" ref="H6:H11" si="0">F6/$F$3*100</f>
        <v>20</v>
      </c>
    </row>
    <row r="7" spans="1:11" hidden="1">
      <c r="A7" s="29" t="s">
        <v>592</v>
      </c>
      <c r="B7" s="95" t="str">
        <f>'ส่วนที่2(คำตอบ)'!B9</f>
        <v>ก</v>
      </c>
      <c r="C7" s="70" t="str">
        <f>IF(B7="ก",Sheet1!A9,IF(B7="ข",Sheet1!E9))</f>
        <v xml:space="preserve">ก. ใส </v>
      </c>
      <c r="D7" s="117"/>
      <c r="E7" s="40">
        <f>IF(B7="ก",Sheet1!G9,IF(B7="ข",Sheet1!H9))</f>
        <v>5</v>
      </c>
      <c r="F7" s="50">
        <f>$F$6/5</f>
        <v>1</v>
      </c>
      <c r="G7" s="50">
        <f>F7*E7</f>
        <v>5</v>
      </c>
      <c r="H7" s="187">
        <f t="shared" si="0"/>
        <v>4</v>
      </c>
    </row>
    <row r="8" spans="1:11" hidden="1">
      <c r="A8" s="29" t="s">
        <v>593</v>
      </c>
      <c r="B8" s="95" t="str">
        <f>'ส่วนที่2(คำตอบ)'!B9</f>
        <v>ก</v>
      </c>
      <c r="C8" s="70" t="str">
        <f>IF(B8="ก",Sheet1!A10,IF(B8="ข",Sheet1!E10))</f>
        <v xml:space="preserve">ก. ไม่มีกลิ่น    </v>
      </c>
      <c r="D8" s="117"/>
      <c r="E8" s="40">
        <f>IF(B8="ก",Sheet1!G10,IF(B8="ข",Sheet1!H10))</f>
        <v>5</v>
      </c>
      <c r="F8" s="50">
        <f>$F$6/5</f>
        <v>1</v>
      </c>
      <c r="G8" s="50">
        <f>F8*E8</f>
        <v>5</v>
      </c>
      <c r="H8" s="187">
        <f t="shared" si="0"/>
        <v>4</v>
      </c>
    </row>
    <row r="9" spans="1:11" hidden="1">
      <c r="A9" s="29" t="s">
        <v>594</v>
      </c>
      <c r="B9" s="95" t="str">
        <f>'ส่วนที่2(คำตอบ)'!B10</f>
        <v>ก</v>
      </c>
      <c r="C9" s="70" t="str">
        <f>IF(B9="ก",Sheet1!A11,IF(B9="ข",Sheet1!E11))</f>
        <v>ก. ไม่เค็ม</v>
      </c>
      <c r="D9" s="117"/>
      <c r="E9" s="40">
        <f>IF(B9="ก",Sheet1!G11,IF(B9="ข",Sheet1!H11))</f>
        <v>5</v>
      </c>
      <c r="F9" s="50">
        <f>$F$6/5</f>
        <v>1</v>
      </c>
      <c r="G9" s="50">
        <f>F9*E9</f>
        <v>5</v>
      </c>
      <c r="H9" s="187">
        <f t="shared" si="0"/>
        <v>4</v>
      </c>
    </row>
    <row r="10" spans="1:11" hidden="1">
      <c r="A10" s="29" t="s">
        <v>595</v>
      </c>
      <c r="B10" s="95" t="str">
        <f>'ส่วนที่2(คำตอบ)'!B11</f>
        <v>ก</v>
      </c>
      <c r="C10" s="70" t="str">
        <f>IF(B10="ก",Sheet1!A12,IF(B10="ข",Sheet1!E12))</f>
        <v>ก. ไม่เปรี้ยว</v>
      </c>
      <c r="D10" s="117"/>
      <c r="E10" s="40">
        <f>IF(B10="ก",Sheet1!G12,IF(B10="ข",Sheet1!H12))</f>
        <v>5</v>
      </c>
      <c r="F10" s="50">
        <f>$F$6/5</f>
        <v>1</v>
      </c>
      <c r="G10" s="50">
        <f>F10*E10</f>
        <v>5</v>
      </c>
      <c r="H10" s="187">
        <f t="shared" si="0"/>
        <v>4</v>
      </c>
    </row>
    <row r="11" spans="1:11" hidden="1">
      <c r="A11" s="29" t="s">
        <v>596</v>
      </c>
      <c r="B11" s="95" t="str">
        <f>'ส่วนที่2(คำตอบ)'!B12</f>
        <v>ก</v>
      </c>
      <c r="C11" s="70" t="str">
        <f>IF(B11="ก",Sheet1!A13,IF(B11="ข",Sheet1!E13))</f>
        <v>ก.ไม่กระด้าง</v>
      </c>
      <c r="D11" s="117"/>
      <c r="E11" s="40">
        <f>IF(B11="ก",Sheet1!G13,IF(B11="ข",Sheet1!H13))</f>
        <v>5</v>
      </c>
      <c r="F11" s="50">
        <f>$F$6/5</f>
        <v>1</v>
      </c>
      <c r="G11" s="50">
        <f>F11*E11</f>
        <v>5</v>
      </c>
      <c r="H11" s="187">
        <f t="shared" si="0"/>
        <v>4</v>
      </c>
      <c r="J11" s="136"/>
      <c r="K11" s="136"/>
    </row>
    <row r="12" spans="1:11" hidden="1">
      <c r="A12" s="29"/>
      <c r="B12" s="18"/>
      <c r="C12" s="68"/>
      <c r="D12" s="120"/>
      <c r="E12" s="40"/>
      <c r="F12" s="50"/>
      <c r="G12" s="50"/>
      <c r="J12" s="136"/>
      <c r="K12" s="136"/>
    </row>
    <row r="13" spans="1:11" hidden="1">
      <c r="A13" s="27" t="s">
        <v>1</v>
      </c>
      <c r="B13" s="18"/>
      <c r="C13" s="68"/>
      <c r="D13" s="120"/>
      <c r="E13" s="40"/>
      <c r="F13" s="49">
        <v>15</v>
      </c>
      <c r="G13" s="50"/>
      <c r="I13" s="54"/>
      <c r="J13" s="136"/>
      <c r="K13" s="137" t="s">
        <v>199</v>
      </c>
    </row>
    <row r="14" spans="1:11" hidden="1">
      <c r="A14" s="111" t="s">
        <v>570</v>
      </c>
      <c r="B14" s="18"/>
      <c r="C14" s="138"/>
      <c r="D14" s="120"/>
      <c r="E14" s="40"/>
      <c r="F14" s="86"/>
      <c r="G14" s="50"/>
      <c r="J14" s="136"/>
      <c r="K14" s="136"/>
    </row>
    <row r="15" spans="1:11" hidden="1">
      <c r="A15" s="112" t="s">
        <v>571</v>
      </c>
      <c r="B15" s="96"/>
      <c r="C15" s="71"/>
      <c r="D15" s="121"/>
      <c r="E15" s="40"/>
      <c r="F15" s="86"/>
      <c r="G15" s="86"/>
    </row>
    <row r="16" spans="1:11" hidden="1">
      <c r="A16" s="27" t="s">
        <v>2</v>
      </c>
      <c r="B16" s="18"/>
      <c r="C16" s="68"/>
      <c r="D16" s="120"/>
      <c r="E16" s="40"/>
      <c r="F16" s="49">
        <f>F13*0.2</f>
        <v>3</v>
      </c>
      <c r="G16" s="50"/>
      <c r="H16" s="189">
        <v>30</v>
      </c>
    </row>
    <row r="17" spans="1:10" hidden="1">
      <c r="A17" s="28" t="s">
        <v>70</v>
      </c>
      <c r="B17" s="95" t="str">
        <f>'ส่วนที่2(คำตอบ)'!B20</f>
        <v>ก</v>
      </c>
      <c r="C17" s="70" t="str">
        <f>IF(B17="ก",Sheet1!A25,IF(B17="ข",Sheet1!A26,"-"))</f>
        <v>ก. ใช้งานได้</v>
      </c>
      <c r="D17" s="120"/>
      <c r="E17" s="40">
        <f>IF(B17="ก",Sheet1!H25,IF(B17="ข",Sheet1!H26))</f>
        <v>5</v>
      </c>
      <c r="F17" s="48">
        <f>F16*0.3</f>
        <v>0.89999999999999991</v>
      </c>
      <c r="G17" s="50">
        <f>F17*E17</f>
        <v>4.5</v>
      </c>
      <c r="H17" s="23">
        <f>F17/$F$16*100</f>
        <v>30</v>
      </c>
    </row>
    <row r="18" spans="1:10" hidden="1">
      <c r="A18" s="28" t="s">
        <v>3</v>
      </c>
      <c r="B18" s="95" t="str">
        <f>'ส่วนที่2(คำตอบ)'!B21</f>
        <v>ก</v>
      </c>
      <c r="C18" s="70" t="str">
        <f>IF(B18="ก",Sheet1!A28,IF(B18="ข",Sheet1!A29,IF(B18="ค",Sheet1!A30,"-")))</f>
        <v>ก. มี สภาพดี</v>
      </c>
      <c r="D18" s="120"/>
      <c r="E18" s="40">
        <f>IF(B18="ก",Sheet1!H28,IF(B18="ข",Sheet1!H29,IF(B18="ค",Sheet1!H30)))</f>
        <v>5</v>
      </c>
      <c r="F18" s="50">
        <f>F16*0.25</f>
        <v>0.75</v>
      </c>
      <c r="G18" s="50">
        <f>F18*E18</f>
        <v>3.75</v>
      </c>
      <c r="H18" s="23">
        <f>F18/$F$16*100</f>
        <v>25</v>
      </c>
      <c r="I18" s="54"/>
    </row>
    <row r="19" spans="1:10" hidden="1">
      <c r="A19" s="29" t="s">
        <v>71</v>
      </c>
      <c r="B19" s="95" t="str">
        <f>'ส่วนที่2(คำตอบ)'!B22</f>
        <v>ก</v>
      </c>
      <c r="C19" s="70" t="str">
        <f>IF(B19="ก",Sheet1!A32,IF(B19="ข",Sheet1!A33,IF(B19="ค",Sheet1!A34)))</f>
        <v>ก. มี สภาพดี</v>
      </c>
      <c r="D19" s="120"/>
      <c r="E19" s="40">
        <f>IF(B19="ก",Sheet1!H32,IF(B19="ข",Sheet1!H33,IF(B19="ค",Sheet1!H34)))</f>
        <v>5</v>
      </c>
      <c r="F19" s="50">
        <f>F16*0.2</f>
        <v>0.60000000000000009</v>
      </c>
      <c r="G19" s="50">
        <f>F19*E19</f>
        <v>3.0000000000000004</v>
      </c>
      <c r="H19" s="23">
        <f>F19/$F$16*100</f>
        <v>20.000000000000004</v>
      </c>
    </row>
    <row r="20" spans="1:10" hidden="1">
      <c r="A20" s="29" t="s">
        <v>83</v>
      </c>
      <c r="B20" s="95" t="str">
        <f>'ส่วนที่2(คำตอบ)'!B23</f>
        <v>ก</v>
      </c>
      <c r="C20" s="70" t="str">
        <f>IF(B20="ก",Sheet1!A36,IF(B20="ข",Sheet1!A37))</f>
        <v>ก. สภาพดี</v>
      </c>
      <c r="D20" s="120"/>
      <c r="E20" s="40">
        <f>IF(B20="ก",Sheet1!H36,IF(B20="ข",Sheet1!H37))</f>
        <v>5</v>
      </c>
      <c r="F20" s="50">
        <f>F16*0.25</f>
        <v>0.75</v>
      </c>
      <c r="G20" s="50">
        <f>F20*E20</f>
        <v>3.75</v>
      </c>
      <c r="H20" s="23">
        <f>F20/$F$16*100</f>
        <v>25</v>
      </c>
    </row>
    <row r="21" spans="1:10" hidden="1">
      <c r="A21" s="31" t="s">
        <v>4</v>
      </c>
      <c r="B21" s="18"/>
      <c r="C21" s="68"/>
      <c r="D21" s="120"/>
      <c r="E21" s="40"/>
      <c r="F21" s="49">
        <f>F13*0.6</f>
        <v>9</v>
      </c>
      <c r="G21" s="50"/>
      <c r="H21" s="189">
        <v>50</v>
      </c>
    </row>
    <row r="22" spans="1:10" hidden="1">
      <c r="A22" s="131" t="s">
        <v>464</v>
      </c>
      <c r="B22" s="18" t="str">
        <f>'ส่วนที่2(คำตอบ)'!B25</f>
        <v>ก</v>
      </c>
      <c r="C22" s="68" t="str">
        <f>IF(B22="ก",Sheet1!A42,IF(ANS!B22="ข",Sheet1!A43))</f>
        <v>ก เพียงพอ</v>
      </c>
      <c r="D22" s="141"/>
      <c r="E22" s="40">
        <f>IF(B22="ก",Sheet1!H42,IF(B22="ข",Sheet1!H43))</f>
        <v>5</v>
      </c>
      <c r="F22" s="49">
        <f>F21*0.15</f>
        <v>1.3499999999999999</v>
      </c>
      <c r="G22" s="50">
        <f>F22*E22</f>
        <v>6.7499999999999991</v>
      </c>
      <c r="H22" s="23">
        <f>F22/$F$21*100</f>
        <v>15</v>
      </c>
      <c r="J22" s="192"/>
    </row>
    <row r="23" spans="1:10" hidden="1">
      <c r="A23" s="131" t="s">
        <v>597</v>
      </c>
      <c r="B23" s="18" t="str">
        <f>'ส่วนที่2(คำตอบ)'!B26</f>
        <v>ก</v>
      </c>
      <c r="C23" s="68" t="str">
        <f>IF(B23="ก",Sheet1!A45,IF(ANS!B23="ข",Sheet1!A46))</f>
        <v>ก. ผลิตน้ำไม่เกิน 14 ชม. /วัน</v>
      </c>
      <c r="D23" s="141"/>
      <c r="E23" s="40">
        <f>IF(B23="ก",Sheet1!H45,IF(B23="ข",Sheet1!H46))</f>
        <v>5</v>
      </c>
      <c r="F23" s="49">
        <f>F21*0.15</f>
        <v>1.3499999999999999</v>
      </c>
      <c r="G23" s="50">
        <f>F23*E23</f>
        <v>6.7499999999999991</v>
      </c>
      <c r="H23" s="23">
        <f t="shared" ref="H23:H34" si="1">F23/$F$21*100</f>
        <v>15</v>
      </c>
      <c r="J23" s="192"/>
    </row>
    <row r="24" spans="1:10" hidden="1">
      <c r="A24" s="131" t="s">
        <v>657</v>
      </c>
      <c r="B24" s="18" t="str">
        <f>'ส่วนที่2(คำตอบ)'!B27</f>
        <v>ก</v>
      </c>
      <c r="C24" s="70" t="str">
        <f>IF(B24="ก",Sheet1!A50,IF(B24="ข",Sheet1!A51,IF(B24="ค",Sheet1!A52)))</f>
        <v>ก. มี สภาพดี</v>
      </c>
      <c r="D24" s="141"/>
      <c r="E24" s="40">
        <f>IF(B24="ก",Sheet1!H50,IF(B24="ข",Sheet1!H51,IF(B24="ค",Sheet1!H52)))</f>
        <v>5</v>
      </c>
      <c r="F24" s="50">
        <f>F21*0.1</f>
        <v>0.9</v>
      </c>
      <c r="G24" s="50">
        <f>F24*E24</f>
        <v>4.5</v>
      </c>
      <c r="H24" s="23">
        <f t="shared" si="1"/>
        <v>10</v>
      </c>
      <c r="I24" s="54"/>
      <c r="J24" s="192"/>
    </row>
    <row r="25" spans="1:10" hidden="1">
      <c r="A25" s="131" t="s">
        <v>600</v>
      </c>
      <c r="B25" s="18" t="str">
        <f>'ส่วนที่2(คำตอบ)'!B28</f>
        <v>ก</v>
      </c>
      <c r="C25" s="70" t="str">
        <f>IF(B25="ก",Sheet1!A54,IF(B25="ข",Sheet1!A55,IF(B25="ค",Sheet1!A56)))</f>
        <v>ก. มี สภาพดี</v>
      </c>
      <c r="D25" s="141"/>
      <c r="E25" s="40">
        <f>IF(B25="ก",Sheet1!H54,IF(B25="ข",Sheet1!H55,IF(B25="ค",Sheet1!H56)))</f>
        <v>5</v>
      </c>
      <c r="F25" s="50">
        <f>F21*0.1</f>
        <v>0.9</v>
      </c>
      <c r="G25" s="50">
        <f t="shared" ref="G25:G30" si="2">F25*E25</f>
        <v>4.5</v>
      </c>
      <c r="H25" s="23">
        <f t="shared" si="1"/>
        <v>10</v>
      </c>
      <c r="J25" s="192">
        <f>SUM(H22:H31)</f>
        <v>100</v>
      </c>
    </row>
    <row r="26" spans="1:10" hidden="1">
      <c r="A26" s="131" t="s">
        <v>601</v>
      </c>
      <c r="B26" s="18" t="str">
        <f>'ส่วนที่2(คำตอบ)'!B29</f>
        <v>ก</v>
      </c>
      <c r="C26" s="70" t="str">
        <f>IF(B26="ก",Sheet1!A58,IF(B26="ข",Sheet1!A59,IF(B26="ค",Sheet1!A60)))</f>
        <v>ก.   ใช้งานได้ทุกตัว</v>
      </c>
      <c r="D26" s="141"/>
      <c r="E26" s="40">
        <f>IF(B26="ก",Sheet1!H58,IF(B26="ข",Sheet1!H59,IF(B26="ค",Sheet1!H60)))</f>
        <v>5</v>
      </c>
      <c r="F26" s="50">
        <f>F21*0.1</f>
        <v>0.9</v>
      </c>
      <c r="G26" s="50">
        <f>F26*E26</f>
        <v>4.5</v>
      </c>
      <c r="H26" s="23">
        <f t="shared" si="1"/>
        <v>10</v>
      </c>
      <c r="J26" s="192"/>
    </row>
    <row r="27" spans="1:10" hidden="1">
      <c r="A27" s="132" t="s">
        <v>658</v>
      </c>
      <c r="B27" s="18" t="str">
        <f>'ส่วนที่2(คำตอบ)'!B30</f>
        <v>ก</v>
      </c>
      <c r="C27" s="70" t="str">
        <f>IF(B27="ก",Sheet1!A63,IF(B27="ข",Sheet1!A64,IF(B27="ค",Sheet1!A65)))</f>
        <v>ก. มี สภาพดี</v>
      </c>
      <c r="D27" s="141"/>
      <c r="E27" s="40">
        <f>IF(B27="ก",Sheet1!H63,IF(B27="ข",Sheet1!H64,IF(B27="ค",Sheet1!H65)))</f>
        <v>5</v>
      </c>
      <c r="F27" s="84">
        <f>F21*0.1</f>
        <v>0.9</v>
      </c>
      <c r="G27" s="50">
        <f t="shared" si="2"/>
        <v>4.5</v>
      </c>
      <c r="H27" s="23">
        <f t="shared" si="1"/>
        <v>10</v>
      </c>
      <c r="J27" s="192"/>
    </row>
    <row r="28" spans="1:10" hidden="1">
      <c r="A28" s="131" t="s">
        <v>603</v>
      </c>
      <c r="B28" s="18" t="str">
        <f>'ส่วนที่2(คำตอบ)'!B31</f>
        <v>ก</v>
      </c>
      <c r="C28" s="70" t="str">
        <f>IF(B28="ก",Sheet1!A67,IF(B28="ข",Sheet1!A68,IF(B28="ค",Sheet1!A69)))</f>
        <v>ก. มี สภาพดี</v>
      </c>
      <c r="D28" s="120"/>
      <c r="E28" s="40">
        <f>IF(B28="ก",Sheet1!H67,IF(B28="ข",Sheet1!H68,IF(B28="ค",Sheet1!H69)))</f>
        <v>5</v>
      </c>
      <c r="F28" s="50">
        <f>F21*0.1</f>
        <v>0.9</v>
      </c>
      <c r="G28" s="50">
        <f t="shared" si="2"/>
        <v>4.5</v>
      </c>
      <c r="H28" s="23">
        <f t="shared" si="1"/>
        <v>10</v>
      </c>
      <c r="J28" s="192"/>
    </row>
    <row r="29" spans="1:10" hidden="1">
      <c r="A29" s="131" t="s">
        <v>604</v>
      </c>
      <c r="B29" s="18" t="str">
        <f>'ส่วนที่2(คำตอบ)'!B32</f>
        <v>ก</v>
      </c>
      <c r="C29" s="70" t="str">
        <f>IF(B29="ก",Sheet1!A71,IF(B29="ข",Sheet1!A72,IF(B29="ค",Sheet1!A73)))</f>
        <v>ก. มี สภาพดี</v>
      </c>
      <c r="D29" s="120"/>
      <c r="E29" s="40">
        <f>IF(B29="ก",Sheet1!H71,IF(B29="ข",Sheet1!H72,IF(B29="ค",Sheet1!H73)))</f>
        <v>5</v>
      </c>
      <c r="F29" s="50">
        <f>F21*0.025</f>
        <v>0.22500000000000001</v>
      </c>
      <c r="G29" s="50">
        <f t="shared" si="2"/>
        <v>1.125</v>
      </c>
      <c r="H29" s="23">
        <f t="shared" si="1"/>
        <v>2.5</v>
      </c>
      <c r="J29" s="192"/>
    </row>
    <row r="30" spans="1:10" hidden="1">
      <c r="A30" s="29" t="s">
        <v>605</v>
      </c>
      <c r="B30" s="18" t="str">
        <f>'ส่วนที่2(คำตอบ)'!B33</f>
        <v>ก</v>
      </c>
      <c r="C30" s="70" t="str">
        <f>IF(B30="ก",Sheet1!A75,IF(B30="ข",Sheet1!A76,IF(B30="ค",Sheet1!A77)))</f>
        <v>ก. มี สภาพดี</v>
      </c>
      <c r="D30" s="120"/>
      <c r="E30" s="40">
        <f>IF(B30="ก",Sheet1!H75,IF(B30="ข",Sheet1!H76,IF(B30="ค",Sheet1!H77)))</f>
        <v>5</v>
      </c>
      <c r="F30" s="50">
        <f>F21*0.025</f>
        <v>0.22500000000000001</v>
      </c>
      <c r="G30" s="50">
        <f t="shared" si="2"/>
        <v>1.125</v>
      </c>
      <c r="H30" s="23">
        <f t="shared" si="1"/>
        <v>2.5</v>
      </c>
      <c r="J30" s="192"/>
    </row>
    <row r="31" spans="1:10" hidden="1">
      <c r="A31" s="29" t="s">
        <v>606</v>
      </c>
      <c r="B31" s="97"/>
      <c r="C31" s="68"/>
      <c r="D31" s="120"/>
      <c r="E31" s="40"/>
      <c r="F31" s="50">
        <f>F21*0.15</f>
        <v>1.3499999999999999</v>
      </c>
      <c r="G31" s="50"/>
      <c r="H31" s="23">
        <f t="shared" si="1"/>
        <v>15</v>
      </c>
      <c r="J31" s="192"/>
    </row>
    <row r="32" spans="1:10" hidden="1">
      <c r="A32" s="29" t="s">
        <v>607</v>
      </c>
      <c r="B32" s="95" t="str">
        <f>'ส่วนที่2(คำตอบ)'!B35</f>
        <v>ก</v>
      </c>
      <c r="C32" s="70" t="str">
        <f>IF(B32="ก",Sheet1!A80,IF(B32="ข",Sheet1!A81,IF(B32="ค",Sheet1!A82)))</f>
        <v>ก. มี สภาพดี</v>
      </c>
      <c r="D32" s="120"/>
      <c r="E32" s="40">
        <f>IF(B32="ก",Sheet1!H80,IF(B32="ข",Sheet1!H81,IF(B32="ค",Sheet1!H82)))</f>
        <v>5</v>
      </c>
      <c r="F32" s="50">
        <f>F31/3</f>
        <v>0.44999999999999996</v>
      </c>
      <c r="G32" s="50">
        <f>F32*E32</f>
        <v>2.25</v>
      </c>
      <c r="H32" s="23">
        <f t="shared" si="1"/>
        <v>5</v>
      </c>
      <c r="J32" s="192"/>
    </row>
    <row r="33" spans="1:10" hidden="1">
      <c r="A33" s="29" t="s">
        <v>608</v>
      </c>
      <c r="B33" s="95" t="str">
        <f>'ส่วนที่2(คำตอบ)'!B37</f>
        <v>ก</v>
      </c>
      <c r="C33" s="70" t="str">
        <f>IF(B33="ก",Sheet1!A84,IF(B33="ข",Sheet1!A85,IF(B33="ค",Sheet1!A86)))</f>
        <v>ก. มี สภาพดี ใช้งานได้</v>
      </c>
      <c r="D33" s="120"/>
      <c r="E33" s="40">
        <f>IF(B33="ก",Sheet1!H84,IF(B33="ข",Sheet1!H85,IF(B33="ค",Sheet1!H86)))</f>
        <v>5</v>
      </c>
      <c r="F33" s="50">
        <f>F31/3</f>
        <v>0.44999999999999996</v>
      </c>
      <c r="G33" s="50">
        <f>F33*E33</f>
        <v>2.25</v>
      </c>
      <c r="H33" s="23">
        <f t="shared" si="1"/>
        <v>5</v>
      </c>
      <c r="J33" s="192"/>
    </row>
    <row r="34" spans="1:10" hidden="1">
      <c r="A34" s="29" t="s">
        <v>659</v>
      </c>
      <c r="B34" s="95" t="str">
        <f>'ส่วนที่2(คำตอบ)'!B36</f>
        <v>ก</v>
      </c>
      <c r="C34" s="70" t="str">
        <f>IF(B34="ก",Sheet1!A88,IF(B34="ข",Sheet1!A89,IF(B34="ค",Sheet1!A90)))</f>
        <v>ก. มี สภาพดี ใช้งานได้</v>
      </c>
      <c r="D34" s="143"/>
      <c r="E34" s="40">
        <f>IF(B34="ก",Sheet1!H88,IF(B34="ข",Sheet1!H89,IF(B34="ค",Sheet1!H90)))</f>
        <v>5</v>
      </c>
      <c r="F34" s="50">
        <f>F31/3</f>
        <v>0.44999999999999996</v>
      </c>
      <c r="G34" s="50">
        <f>F34*E34</f>
        <v>2.25</v>
      </c>
      <c r="H34" s="23">
        <f t="shared" si="1"/>
        <v>5</v>
      </c>
      <c r="J34" s="192"/>
    </row>
    <row r="35" spans="1:10" hidden="1">
      <c r="A35" s="31" t="s">
        <v>10</v>
      </c>
      <c r="B35" s="18"/>
      <c r="C35" s="68"/>
      <c r="D35" s="143"/>
      <c r="E35" s="40"/>
      <c r="F35" s="49">
        <f>F13*0.2</f>
        <v>3</v>
      </c>
      <c r="G35" s="50"/>
      <c r="H35" s="189">
        <v>20</v>
      </c>
      <c r="J35" s="192"/>
    </row>
    <row r="36" spans="1:10" hidden="1">
      <c r="A36" s="131" t="s">
        <v>88</v>
      </c>
      <c r="B36" s="18"/>
      <c r="C36" s="68"/>
      <c r="D36" s="143"/>
      <c r="E36" s="40"/>
      <c r="F36" s="50"/>
      <c r="G36" s="50"/>
      <c r="J36" s="192"/>
    </row>
    <row r="37" spans="1:10" hidden="1">
      <c r="A37" s="131" t="s">
        <v>42</v>
      </c>
      <c r="B37" s="95" t="str">
        <f>IF('ส่วนที่2(คำตอบ)'!B40="ก","ก",IF('ส่วนที่2(คำตอบ)'!B40="ข","ข","-"))</f>
        <v>-</v>
      </c>
      <c r="C37" s="70" t="str">
        <f>IF(B37="ก",Sheet1!A98,IF(B37="ข",Sheet1!A99,"-"))</f>
        <v>-</v>
      </c>
      <c r="D37" s="144" t="b">
        <f>IF(B37="ก",Sheet1!H98,IF(B37="ข",Sheet1!H99))</f>
        <v>0</v>
      </c>
      <c r="E37" s="40">
        <f>SUM(D37:D38)</f>
        <v>5</v>
      </c>
      <c r="F37" s="50">
        <f>F35*0.25</f>
        <v>0.75</v>
      </c>
      <c r="G37" s="50">
        <f>E37*F37</f>
        <v>3.75</v>
      </c>
      <c r="H37" s="187">
        <f>F37/$F$35*100</f>
        <v>25</v>
      </c>
      <c r="J37" s="192"/>
    </row>
    <row r="38" spans="1:10" hidden="1">
      <c r="A38" s="131" t="s">
        <v>43</v>
      </c>
      <c r="B38" s="95" t="str">
        <f>IF('ส่วนที่2(คำตอบ)'!B41="ก","ก",IF('ส่วนที่2(คำตอบ)'!B41="ข","ข",IF('ส่วนที่2(คำตอบ)'!B41="ค","ค","-")))</f>
        <v>ก</v>
      </c>
      <c r="C38" s="70" t="str">
        <f>IF(B38="ก",Sheet1!A101,IF(B38="ข",Sheet1!A102,IF(B38="ค",Sheet1!A103,"-")))</f>
        <v>ก. ใช้งานได้ 2 ชุด</v>
      </c>
      <c r="D38" s="144">
        <f>IF(B38="ก",Sheet1!H101,IF(B38="ข",Sheet1!H102,IF(B38="ค",Sheet1!H103)))</f>
        <v>5</v>
      </c>
      <c r="E38" s="40"/>
      <c r="F38" s="50"/>
      <c r="G38" s="50"/>
      <c r="H38" s="187"/>
      <c r="J38" s="193"/>
    </row>
    <row r="39" spans="1:10" hidden="1">
      <c r="A39" s="131" t="s">
        <v>11</v>
      </c>
      <c r="B39" s="95" t="str">
        <f>'ส่วนที่2(คำตอบ)'!B42</f>
        <v>ก</v>
      </c>
      <c r="C39" s="70" t="str">
        <f>IF(B39="ก",Sheet1!A105,IF(B39="ข",Sheet1!A106,IF(B39="ค",Sheet1!A107)))</f>
        <v xml:space="preserve"> ก. มี สภาพดี</v>
      </c>
      <c r="D39" s="143"/>
      <c r="E39" s="40">
        <f>IF(B39="ก",Sheet1!H105,IF(B39="ข",Sheet1!H106,IF(B39="ค",Sheet1!H107)))</f>
        <v>5</v>
      </c>
      <c r="F39" s="50">
        <f>F35*0.2</f>
        <v>0.60000000000000009</v>
      </c>
      <c r="G39" s="50">
        <f>F39*E39</f>
        <v>3.0000000000000004</v>
      </c>
      <c r="H39" s="187">
        <f t="shared" ref="H39:H45" si="3">F39/$F$35*100</f>
        <v>20.000000000000004</v>
      </c>
      <c r="J39" s="192"/>
    </row>
    <row r="40" spans="1:10" ht="42" hidden="1">
      <c r="A40" s="33" t="s">
        <v>90</v>
      </c>
      <c r="B40" s="95" t="str">
        <f>IF('ส่วนที่2(คำตอบ)'!B43="ก","ก",IF('ส่วนที่2(คำตอบ)'!B43="ข","ข",IF('ส่วนที่2(คำตอบ)'!B43="ค","ค","-")))</f>
        <v>ก</v>
      </c>
      <c r="C40" s="70" t="str">
        <f>IF(B40="ก",Sheet1!A110,IF(B40="ข",Sheet1!A111,IF(B40="ค",Sheet1!A112)))</f>
        <v>ก. มี สภาพดี</v>
      </c>
      <c r="D40" s="144">
        <f>IF(B40="ก",Sheet1!H110,IF(B40="ข",Sheet1!H111,IF(B40="ค",Sheet1!H112)))</f>
        <v>5</v>
      </c>
      <c r="E40" s="40">
        <f>SUM(D40,D42)</f>
        <v>5</v>
      </c>
      <c r="F40" s="50">
        <f>F35*0.1</f>
        <v>0.30000000000000004</v>
      </c>
      <c r="G40" s="50">
        <f>F40*E40</f>
        <v>1.5000000000000002</v>
      </c>
      <c r="H40" s="187">
        <f t="shared" si="3"/>
        <v>10.000000000000002</v>
      </c>
    </row>
    <row r="41" spans="1:10" hidden="1">
      <c r="A41" s="29" t="s">
        <v>91</v>
      </c>
      <c r="B41" s="95" t="str">
        <f>IF('ส่วนที่2(คำตอบ)'!B44="ก","ก",IF('ส่วนที่2(คำตอบ)'!B44="ข","ข",IF('ส่วนที่2(คำตอบ)'!B44="ค","ค","-")))</f>
        <v>ก</v>
      </c>
      <c r="C41" s="70" t="str">
        <f>IF(B41="ก",Sheet1!A114,IF(B41="ข",Sheet1!A115,IF(B41="ค",Sheet1!A116)))</f>
        <v>ก. มี สภาพดี</v>
      </c>
      <c r="D41" s="144">
        <f>IF(B41="ก",Sheet1!H114,IF(B41="ข",Sheet1!H115,IF(B41="ค",Sheet1!H116)))</f>
        <v>5</v>
      </c>
      <c r="E41" s="40"/>
      <c r="F41" s="50"/>
      <c r="G41" s="50"/>
      <c r="H41" s="187"/>
    </row>
    <row r="42" spans="1:10" ht="53.25" hidden="1" customHeight="1">
      <c r="A42" s="34" t="s">
        <v>89</v>
      </c>
      <c r="B42" s="95" t="str">
        <f>IF('ส่วนที่2(คำตอบ)'!B45="ก","ก",IF('ส่วนที่2(คำตอบ)'!B45="ข","ข",IF('ส่วนที่2(คำตอบ)'!B45="ค","ค","-")))</f>
        <v>-</v>
      </c>
      <c r="C42" s="70" t="str">
        <f>IF(B42="ก",Sheet1!A118,IF(B42="ข",Sheet1!A119,IF(B42="ค",Sheet1!A120,"-")))</f>
        <v>-</v>
      </c>
      <c r="D42" s="144"/>
      <c r="E42" s="76">
        <f>SUM(D41,D43)</f>
        <v>5</v>
      </c>
      <c r="F42" s="84">
        <f>F35*0.1</f>
        <v>0.30000000000000004</v>
      </c>
      <c r="G42" s="84">
        <f>F42*E42</f>
        <v>1.5000000000000002</v>
      </c>
      <c r="H42" s="187">
        <f t="shared" si="3"/>
        <v>10.000000000000002</v>
      </c>
    </row>
    <row r="43" spans="1:10" hidden="1">
      <c r="A43" s="29" t="s">
        <v>74</v>
      </c>
      <c r="B43" s="95" t="str">
        <f>IF('ส่วนที่2(คำตอบ)'!B46="ก","ก",IF('ส่วนที่2(คำตอบ)'!B46="ข","ข",IF('ส่วนที่2(คำตอบ)'!B46="ค","ค","-")))</f>
        <v>-</v>
      </c>
      <c r="C43" s="70" t="str">
        <f>IF(B43="ก",Sheet1!A122,IF(B43="ข",Sheet1!A123,IF(B43="ค",Sheet1!A124,"-")))</f>
        <v>-</v>
      </c>
      <c r="D43" s="144"/>
      <c r="E43" s="40"/>
      <c r="F43" s="50"/>
      <c r="G43" s="50"/>
      <c r="H43" s="187"/>
    </row>
    <row r="44" spans="1:10" hidden="1">
      <c r="A44" s="29" t="s">
        <v>470</v>
      </c>
      <c r="B44" s="95" t="str">
        <f>'ส่วนที่2(คำตอบ)'!B47</f>
        <v>ก</v>
      </c>
      <c r="C44" s="70" t="str">
        <f>IF(B44="ก",Sheet1!A126,IF(B44="ข",Sheet1!A127,IF(B44="ค",Sheet1!A128,"-")))</f>
        <v>ก. มี สภาพดี</v>
      </c>
      <c r="D44" s="120"/>
      <c r="E44" s="40">
        <f>IF(B44="ก",Sheet1!H126,IF(B44="ข",Sheet1!H127,IF(B44="ค",Sheet1!H128)))</f>
        <v>5</v>
      </c>
      <c r="F44" s="50">
        <f>F35*0.15</f>
        <v>0.44999999999999996</v>
      </c>
      <c r="G44" s="50">
        <f>F44*E44</f>
        <v>2.25</v>
      </c>
      <c r="H44" s="187">
        <f t="shared" si="3"/>
        <v>15</v>
      </c>
    </row>
    <row r="45" spans="1:10" hidden="1">
      <c r="A45" s="129" t="s">
        <v>75</v>
      </c>
      <c r="B45" s="127" t="str">
        <f>'ส่วนที่2(คำตอบ)'!B48</f>
        <v>ก</v>
      </c>
      <c r="C45" s="128" t="str">
        <f>IF(B45="ก",Sheet1!A130,IF(B45="ข",Sheet1!A131,IF(B45="ค",Sheet1!A132,"-")))</f>
        <v>ก. สภาพดี</v>
      </c>
      <c r="D45" s="120"/>
      <c r="E45" s="40">
        <f>IF(B45="ก",Sheet1!H130,IF(B45="ข",Sheet1!H131,IF(B45="ค",Sheet1!H132)))</f>
        <v>5</v>
      </c>
      <c r="F45" s="50">
        <f>F35*0.2</f>
        <v>0.60000000000000009</v>
      </c>
      <c r="G45" s="50">
        <f>F45*E45</f>
        <v>3.0000000000000004</v>
      </c>
      <c r="H45" s="187">
        <f t="shared" si="3"/>
        <v>20.000000000000004</v>
      </c>
    </row>
    <row r="46" spans="1:10" hidden="1">
      <c r="A46" s="29"/>
      <c r="B46" s="18"/>
      <c r="C46" s="68"/>
      <c r="D46" s="120"/>
      <c r="E46" s="40"/>
      <c r="F46" s="50"/>
      <c r="G46" s="50"/>
    </row>
    <row r="47" spans="1:10" hidden="1">
      <c r="A47" s="31" t="s">
        <v>12</v>
      </c>
      <c r="B47" s="18"/>
      <c r="C47" s="68"/>
      <c r="D47" s="120"/>
      <c r="E47" s="40"/>
      <c r="F47" s="49">
        <v>15</v>
      </c>
      <c r="G47" s="50"/>
    </row>
    <row r="48" spans="1:10" hidden="1">
      <c r="A48" s="35" t="s">
        <v>84</v>
      </c>
      <c r="B48" s="18"/>
      <c r="C48" s="68"/>
      <c r="D48" s="120"/>
      <c r="E48" s="40"/>
      <c r="F48" s="50"/>
      <c r="G48" s="50"/>
    </row>
    <row r="49" spans="1:10" hidden="1">
      <c r="A49" s="133" t="s">
        <v>85</v>
      </c>
      <c r="B49" s="98"/>
      <c r="C49" s="72"/>
      <c r="D49" s="122"/>
      <c r="E49" s="40"/>
      <c r="F49" s="50"/>
      <c r="G49" s="50"/>
      <c r="I49" s="54"/>
      <c r="J49" s="54"/>
    </row>
    <row r="50" spans="1:10" hidden="1">
      <c r="A50" s="27" t="s">
        <v>13</v>
      </c>
      <c r="B50" s="18"/>
      <c r="C50" s="68"/>
      <c r="D50" s="120"/>
      <c r="E50" s="40"/>
      <c r="F50" s="49">
        <f>F47*0.2</f>
        <v>3</v>
      </c>
      <c r="G50" s="50"/>
      <c r="H50" s="189">
        <v>20</v>
      </c>
    </row>
    <row r="51" spans="1:10" s="38" customFormat="1" ht="23.25" hidden="1" customHeight="1">
      <c r="A51" s="37" t="s">
        <v>428</v>
      </c>
      <c r="B51" s="99" t="str">
        <f>'ส่วนที่2(คำตอบ)'!B55</f>
        <v>ก</v>
      </c>
      <c r="C51" s="70" t="str">
        <f>IF(B51="ก",Sheet1!A142,IF(B51="ข",Sheet1!A143))</f>
        <v>ก.เคยได้รับการอบรมฯ/อยู่ระหว่างการฝึกอบรม</v>
      </c>
      <c r="D51" s="123"/>
      <c r="E51" s="40">
        <f>IF(B51="ก",Sheet1!H142,IF(B51="ข",Sheet1!H143))</f>
        <v>5</v>
      </c>
      <c r="F51" s="85">
        <f>F50*0.5</f>
        <v>1.5</v>
      </c>
      <c r="G51" s="85">
        <f>F51*E51</f>
        <v>7.5</v>
      </c>
      <c r="H51" s="187">
        <f>F51/$F$50*100</f>
        <v>50</v>
      </c>
    </row>
    <row r="52" spans="1:10" ht="42" hidden="1">
      <c r="A52" s="78" t="s">
        <v>429</v>
      </c>
      <c r="B52" s="99" t="str">
        <f>'ส่วนที่2(คำตอบ)'!B56</f>
        <v>ก</v>
      </c>
      <c r="C52" s="70" t="str">
        <f>IF(B52="ก",Sheet1!A145,IF(B52="ข",Sheet1!A146,IF(B52="ค",Sheet1!A147)))</f>
        <v>ก. 3 ปี ขึ้นไป</v>
      </c>
      <c r="D52" s="140"/>
      <c r="E52" s="40">
        <f>IF(B52="ก",Sheet1!H145,IF(B52="ข",Sheet1!H146,IF(B52="ค",Sheet1!H147,IF(B52="ง",Sheet1!H148))))</f>
        <v>5</v>
      </c>
      <c r="F52" s="50">
        <f>F50*0.5</f>
        <v>1.5</v>
      </c>
      <c r="G52" s="50">
        <f>F52*E52</f>
        <v>7.5</v>
      </c>
      <c r="H52" s="187">
        <f>F52/$F$50*100</f>
        <v>50</v>
      </c>
    </row>
    <row r="53" spans="1:10" hidden="1">
      <c r="A53" s="31" t="s">
        <v>15</v>
      </c>
      <c r="B53" s="18"/>
      <c r="C53" s="68"/>
      <c r="D53" s="140"/>
      <c r="E53" s="40"/>
      <c r="F53" s="49">
        <f>F47*0.5</f>
        <v>7.5</v>
      </c>
      <c r="G53" s="50"/>
      <c r="H53" s="189">
        <v>50</v>
      </c>
    </row>
    <row r="54" spans="1:10" hidden="1">
      <c r="A54" s="131" t="s">
        <v>612</v>
      </c>
      <c r="B54" s="95" t="str">
        <f>'ส่วนที่2(คำตอบ)'!B58</f>
        <v>ก</v>
      </c>
      <c r="C54" s="70" t="str">
        <f>IF(B54="ก",Sheet1!A151,IF(B54="ข",Sheet1!A152,IF(B54="ค",Sheet1!A153,IF(B54="ง",Sheet1!A154))))</f>
        <v>ก.  1 เดือน/ครั้ง</v>
      </c>
      <c r="D54" s="140"/>
      <c r="E54" s="40">
        <f>IF(B54="ก",Sheet1!H151,IF(B54="ข",Sheet1!H152,IF(B54="ค",Sheet1!H153,IF(B54="ง",Sheet1!H154))))</f>
        <v>5</v>
      </c>
      <c r="F54" s="50">
        <f>F53*0.15</f>
        <v>1.125</v>
      </c>
      <c r="G54" s="50">
        <f>E54*F54</f>
        <v>5.625</v>
      </c>
      <c r="H54" s="23">
        <f>F54/$F$53*100</f>
        <v>15</v>
      </c>
    </row>
    <row r="55" spans="1:10" hidden="1">
      <c r="A55" s="131" t="s">
        <v>650</v>
      </c>
      <c r="B55" s="95" t="str">
        <f>'ส่วนที่2(คำตอบ)'!B59</f>
        <v>ก</v>
      </c>
      <c r="C55" s="70" t="str">
        <f>IF(B55="ก",Sheet1!A156,IF(B55="ข",Sheet1!A157,IF(B55="ค",Sheet1!A158,IF(B55="ง",Sheet1!A159))))</f>
        <v>ก. 6 เดือน/ครั้ง</v>
      </c>
      <c r="D55" s="140"/>
      <c r="E55" s="40">
        <f>IF(B55="ก",Sheet1!H156,IF(B55="ข",Sheet1!H157,IF(B55="ค",Sheet1!H158,IF(B55="ง",Sheet1!H159))))</f>
        <v>5</v>
      </c>
      <c r="F55" s="50">
        <f>F53*0.15</f>
        <v>1.125</v>
      </c>
      <c r="G55" s="50">
        <f>E55*F55</f>
        <v>5.625</v>
      </c>
      <c r="H55" s="23">
        <f>F55/$F$53*100</f>
        <v>15</v>
      </c>
    </row>
    <row r="56" spans="1:10" hidden="1">
      <c r="A56" s="131" t="s">
        <v>614</v>
      </c>
      <c r="B56" s="18"/>
      <c r="C56" s="68"/>
      <c r="D56" s="140"/>
      <c r="E56" s="40"/>
      <c r="F56" s="50">
        <f>F53*0.1</f>
        <v>0.75</v>
      </c>
      <c r="G56" s="50"/>
      <c r="H56" s="23">
        <f t="shared" ref="H56:H67" si="4">F56/$F$53*100</f>
        <v>10</v>
      </c>
    </row>
    <row r="57" spans="1:10" hidden="1">
      <c r="A57" s="131" t="s">
        <v>615</v>
      </c>
      <c r="B57" s="95" t="str">
        <f>'ส่วนที่2(คำตอบ)'!B61</f>
        <v>ก</v>
      </c>
      <c r="C57" s="70" t="str">
        <f>IF(B57="ก",Sheet1!A162,IF(B57="ข",Sheet1!A163))</f>
        <v>ก. สังเกตระดับน้ำในถังกรอง</v>
      </c>
      <c r="D57" s="140"/>
      <c r="E57" s="40">
        <f>IF(B57="ก",Sheet1!H162,IF(B57="ข",Sheet1!H163))</f>
        <v>5</v>
      </c>
      <c r="F57" s="50">
        <f>F56/2</f>
        <v>0.375</v>
      </c>
      <c r="G57" s="50">
        <f>F57*E57</f>
        <v>1.875</v>
      </c>
      <c r="H57" s="23">
        <f t="shared" si="4"/>
        <v>5</v>
      </c>
    </row>
    <row r="58" spans="1:10" hidden="1">
      <c r="A58" s="131" t="s">
        <v>651</v>
      </c>
      <c r="B58" s="95" t="str">
        <f>'ส่วนที่2(คำตอบ)'!B62</f>
        <v>ก</v>
      </c>
      <c r="C58" s="70" t="str">
        <f>IF(B58="ก",Sheet1!A165,IF(B58="ข",Sheet1!A166,IF(B58="ค",Sheet1!A167)))</f>
        <v>ก. ล้างเป็นประจำ อย่างน้อย 2 วัน/ครั้ง</v>
      </c>
      <c r="D58" s="142"/>
      <c r="E58" s="40">
        <f>IF(B58="ก",Sheet1!H165,IF(B58="ข",Sheet1!H166,IF(B58="ค",Sheet1!H167)))</f>
        <v>5</v>
      </c>
      <c r="F58" s="50">
        <f>F56/2</f>
        <v>0.375</v>
      </c>
      <c r="G58" s="50">
        <f>F58*E58</f>
        <v>1.875</v>
      </c>
      <c r="H58" s="23">
        <f t="shared" si="4"/>
        <v>5</v>
      </c>
      <c r="I58" s="116"/>
    </row>
    <row r="59" spans="1:10" hidden="1">
      <c r="A59" s="131" t="s">
        <v>652</v>
      </c>
      <c r="B59" s="95" t="str">
        <f>'ส่วนที่2(คำตอบ)'!B63</f>
        <v>ก</v>
      </c>
      <c r="C59" s="70" t="str">
        <f>IF(B59="ก",Sheet1!A169,IF(B59="ข",Sheet1!A170,IF(B59="ค",Sheet1!A171,IF(B59="ง",Sheet1!A172))))</f>
        <v>ก. 1 ปี/ครั้ง</v>
      </c>
      <c r="D59" s="140"/>
      <c r="E59" s="40">
        <f>IF(B59="ก",Sheet1!H169,IF(B59="ข",Sheet1!H170,IF(B59="ค",Sheet1!H171,IF(B59="ง",Sheet1!H172))))</f>
        <v>5</v>
      </c>
      <c r="F59" s="50">
        <f>F53*0.1</f>
        <v>0.75</v>
      </c>
      <c r="G59" s="50">
        <f>F59*E59</f>
        <v>3.75</v>
      </c>
      <c r="H59" s="23">
        <f t="shared" si="4"/>
        <v>10</v>
      </c>
    </row>
    <row r="60" spans="1:10" hidden="1">
      <c r="A60" s="29" t="s">
        <v>618</v>
      </c>
      <c r="B60" s="95" t="str">
        <f>'ส่วนที่2(คำตอบ)'!B64</f>
        <v>ก</v>
      </c>
      <c r="C60" s="70" t="str">
        <f>IF(B60="ก",Sheet1!A174,IF(B60="ข",Sheet1!A175,IF(B60="ค",Sheet1!A176,IF(B60="ง",Sheet1!A177))))</f>
        <v>ก. 1 ปี/ครั้ง</v>
      </c>
      <c r="D60" s="140"/>
      <c r="E60" s="40">
        <f>IF(B60="ก",Sheet1!H174,IF(B60="ข",Sheet1!H175,IF(B60="ค",Sheet1!H176,IF(B60="ง",Sheet1!H177))))</f>
        <v>5</v>
      </c>
      <c r="F60" s="50">
        <f>F53*0.1</f>
        <v>0.75</v>
      </c>
      <c r="G60" s="50">
        <f>F60*E60</f>
        <v>3.75</v>
      </c>
      <c r="H60" s="23">
        <f t="shared" si="4"/>
        <v>10</v>
      </c>
    </row>
    <row r="61" spans="1:10" hidden="1">
      <c r="A61" s="29" t="s">
        <v>619</v>
      </c>
      <c r="B61" s="18"/>
      <c r="C61" s="68"/>
      <c r="D61" s="140"/>
      <c r="E61" s="40"/>
      <c r="F61" s="50">
        <f>F53*0.1</f>
        <v>0.75</v>
      </c>
      <c r="G61" s="50"/>
      <c r="H61" s="23">
        <f t="shared" si="4"/>
        <v>10</v>
      </c>
    </row>
    <row r="62" spans="1:10" hidden="1">
      <c r="A62" s="29" t="s">
        <v>653</v>
      </c>
      <c r="B62" s="95" t="str">
        <f>'ส่วนที่2(คำตอบ)'!B68</f>
        <v>ก</v>
      </c>
      <c r="C62" s="70" t="str">
        <f>IF(B62="ก",Sheet1!A180,IF(B62="ข",Sheet1!A181,IF(B62="ค",Sheet1!A182)))</f>
        <v>ก. บันทึก เป็นประจำ</v>
      </c>
      <c r="D62" s="120"/>
      <c r="E62" s="40">
        <f>IF(B62="ก",Sheet1!H180,IF(B62="ข",Sheet1!H181,IF(B62="ค",Sheet1!H182)))</f>
        <v>5</v>
      </c>
      <c r="F62" s="50">
        <f>F61/3</f>
        <v>0.25</v>
      </c>
      <c r="G62" s="50">
        <f t="shared" ref="G62:G67" si="5">F62*E62</f>
        <v>1.25</v>
      </c>
      <c r="H62" s="23">
        <f t="shared" si="4"/>
        <v>3.3333333333333335</v>
      </c>
    </row>
    <row r="63" spans="1:10" hidden="1">
      <c r="A63" s="29" t="s">
        <v>654</v>
      </c>
      <c r="B63" s="95" t="str">
        <f>'ส่วนที่2(คำตอบ)'!B66</f>
        <v>ก</v>
      </c>
      <c r="C63" s="70" t="str">
        <f>IF(B63="ก",Sheet1!A184,IF(B63="ข",Sheet1!A185,IF(B63="ค",Sheet1!A186)))</f>
        <v>ก. ตรวจสอบ เป็นประจำ</v>
      </c>
      <c r="D63" s="120"/>
      <c r="E63" s="40">
        <f>IF(B63="ก",Sheet1!H184,IF(B63="ข",Sheet1!H185,IF(B63="ค",Sheet1!H186)))</f>
        <v>5</v>
      </c>
      <c r="F63" s="50">
        <f>F61/3</f>
        <v>0.25</v>
      </c>
      <c r="G63" s="50">
        <f t="shared" si="5"/>
        <v>1.25</v>
      </c>
      <c r="H63" s="23">
        <f t="shared" si="4"/>
        <v>3.3333333333333335</v>
      </c>
    </row>
    <row r="64" spans="1:10" hidden="1">
      <c r="A64" s="29" t="s">
        <v>655</v>
      </c>
      <c r="B64" s="95" t="str">
        <f>'ส่วนที่2(คำตอบ)'!B67</f>
        <v>ก</v>
      </c>
      <c r="C64" s="70" t="str">
        <f>IF(B64="ก",Sheet1!A190,IF(B64="ข",Sheet1!A191,IF(B64="ค",Sheet1!A192)))</f>
        <v>ก. ตรวจสอบ เป็นประจำ</v>
      </c>
      <c r="D64" s="120"/>
      <c r="E64" s="40">
        <f>IF(B64="ก",Sheet1!H190,IF(B64="ข",Sheet1!H191,IF(B64="ค",Sheet1!H192)))</f>
        <v>5</v>
      </c>
      <c r="F64" s="50">
        <f>F61/3</f>
        <v>0.25</v>
      </c>
      <c r="G64" s="50">
        <f t="shared" si="5"/>
        <v>1.25</v>
      </c>
      <c r="H64" s="23">
        <f t="shared" si="4"/>
        <v>3.3333333333333335</v>
      </c>
    </row>
    <row r="65" spans="1:10" hidden="1">
      <c r="A65" s="29" t="s">
        <v>82</v>
      </c>
      <c r="B65" s="95" t="str">
        <f>'ส่วนที่2(คำตอบ)'!B69</f>
        <v>ก</v>
      </c>
      <c r="C65" s="70" t="str">
        <f>IF(B65="ก",Sheet1!A194,IF(B65="ข",Sheet1!A195,IF(B65="ค",Sheet1!A196)))</f>
        <v>ก. เติมเป็นประจำ</v>
      </c>
      <c r="D65" s="120"/>
      <c r="E65" s="40">
        <f>IF(B65="ก",Sheet1!H194,IF(B65="ข",Sheet1!H195,IF(B65="ค",Sheet1!H196)))</f>
        <v>5</v>
      </c>
      <c r="F65" s="50">
        <f>F53*0.1</f>
        <v>0.75</v>
      </c>
      <c r="G65" s="50">
        <f t="shared" si="5"/>
        <v>3.75</v>
      </c>
      <c r="H65" s="23">
        <f t="shared" si="4"/>
        <v>10</v>
      </c>
    </row>
    <row r="66" spans="1:10" hidden="1">
      <c r="A66" s="29" t="s">
        <v>86</v>
      </c>
      <c r="B66" s="95" t="str">
        <f>'ส่วนที่2(คำตอบ)'!B70</f>
        <v>ก</v>
      </c>
      <c r="C66" s="70" t="str">
        <f>IF(B66="ก",Sheet1!A199,IF(B66="ข",Sheet1!A200,IF(B66="ค",Sheet1!A201)))</f>
        <v>ก. ใช้ เป็นประจำ</v>
      </c>
      <c r="D66" s="120"/>
      <c r="E66" s="40">
        <f>IF(B66="ก",Sheet1!H199,IF(B66="ข",Sheet1!H200,IF(B66="ค",Sheet1!H201)))</f>
        <v>5</v>
      </c>
      <c r="F66" s="50">
        <f>F53*0.1</f>
        <v>0.75</v>
      </c>
      <c r="G66" s="50">
        <f t="shared" si="5"/>
        <v>3.75</v>
      </c>
      <c r="H66" s="23">
        <f t="shared" si="4"/>
        <v>10</v>
      </c>
    </row>
    <row r="67" spans="1:10" hidden="1">
      <c r="A67" s="29" t="s">
        <v>656</v>
      </c>
      <c r="B67" s="95" t="str">
        <f>'ส่วนที่2(คำตอบ)'!B71</f>
        <v>ก</v>
      </c>
      <c r="C67" s="70" t="str">
        <f>IF(B67="ก",Sheet1!A203,IF(B67="ข",Sheet1!A204,IF(B67="ค",Sheet1!A205)))</f>
        <v>ก. มีการบันทึก เป็นประจำ</v>
      </c>
      <c r="D67" s="120"/>
      <c r="E67" s="40">
        <f>IF(B67="ก",Sheet1!H203,IF(B67="ข",Sheet1!H204,IF(B67="ค",Sheet1!H205)))</f>
        <v>5</v>
      </c>
      <c r="F67" s="50">
        <f>F53*0.1</f>
        <v>0.75</v>
      </c>
      <c r="G67" s="50">
        <f t="shared" si="5"/>
        <v>3.75</v>
      </c>
      <c r="H67" s="23">
        <f t="shared" si="4"/>
        <v>10</v>
      </c>
    </row>
    <row r="68" spans="1:10" hidden="1">
      <c r="A68" s="29"/>
      <c r="B68" s="18"/>
      <c r="C68" s="68"/>
      <c r="D68" s="120"/>
      <c r="E68" s="40"/>
      <c r="F68" s="49"/>
      <c r="G68" s="50"/>
    </row>
    <row r="69" spans="1:10" hidden="1">
      <c r="A69" s="29"/>
      <c r="B69" s="18"/>
      <c r="C69" s="68"/>
      <c r="D69" s="120"/>
      <c r="E69" s="40"/>
      <c r="F69" s="50"/>
      <c r="G69" s="50"/>
    </row>
    <row r="70" spans="1:10" hidden="1">
      <c r="A70" s="31" t="s">
        <v>16</v>
      </c>
      <c r="B70" s="18"/>
      <c r="C70" s="68"/>
      <c r="D70" s="120"/>
      <c r="E70" s="40"/>
      <c r="F70" s="49">
        <f>F47*0.15</f>
        <v>2.25</v>
      </c>
      <c r="G70" s="50"/>
      <c r="H70" s="189">
        <v>15</v>
      </c>
    </row>
    <row r="71" spans="1:10" hidden="1">
      <c r="A71" s="29" t="s">
        <v>17</v>
      </c>
      <c r="B71" s="95" t="str">
        <f>'ส่วนที่2(คำตอบ)'!B76</f>
        <v>ก</v>
      </c>
      <c r="C71" s="70" t="str">
        <f>IF(B71="ก",Sheet1!A209,IF(B71="ข",Sheet1!A210,IF(B71="ค",Sheet1!A211,IF(B71="ง",Sheet1!A212))))</f>
        <v>ก. ใช้เวลาซ่อมภายใน 1 วัน หลังจากตรวจพบ</v>
      </c>
      <c r="D71" s="120"/>
      <c r="E71" s="40">
        <f>IF(B71="ก",Sheet1!H209,IF(B71="ข",Sheet1!H210,IF(B71="ค",Sheet1!H211)))</f>
        <v>5</v>
      </c>
      <c r="F71" s="50">
        <f>F70/2</f>
        <v>1.125</v>
      </c>
      <c r="G71" s="50">
        <f>F71*E71</f>
        <v>5.625</v>
      </c>
      <c r="H71" s="23">
        <f>F71/$F$70*100</f>
        <v>50</v>
      </c>
    </row>
    <row r="72" spans="1:10" ht="63" hidden="1">
      <c r="A72" s="37" t="s">
        <v>18</v>
      </c>
      <c r="B72" s="95" t="str">
        <f>'ส่วนที่2(คำตอบ)'!B77</f>
        <v>ก</v>
      </c>
      <c r="C72" s="70" t="str">
        <f>IF(B72="ก",Sheet1!A214,IF(B72="ข",Sheet1!A215,IF(B72="ค",Sheet1!A216,IF(B72="ง",Sheet1!A217))))</f>
        <v>ก. ไม่เคยหยุดจ่าย หรือหยุดจ่าย 1 ครั้ง</v>
      </c>
      <c r="D72" s="120"/>
      <c r="E72" s="40">
        <f>IF(B72="ก",Sheet1!H214,IF(B72="ข",Sheet1!H215,IF(B72="ค",Sheet1!H216,IF(B72="ง",Sheet1!H217))))</f>
        <v>5</v>
      </c>
      <c r="F72" s="50">
        <f>F70/2</f>
        <v>1.125</v>
      </c>
      <c r="G72" s="50">
        <f>F72*E72</f>
        <v>5.625</v>
      </c>
      <c r="H72" s="23">
        <f>F72/$F$70*100</f>
        <v>50</v>
      </c>
      <c r="J72" s="54"/>
    </row>
    <row r="73" spans="1:10" hidden="1">
      <c r="A73" s="29" t="s">
        <v>19</v>
      </c>
      <c r="B73" s="18"/>
      <c r="C73" s="68"/>
      <c r="D73" s="120"/>
      <c r="E73" s="40"/>
      <c r="F73" s="50"/>
      <c r="G73" s="50"/>
    </row>
    <row r="74" spans="1:10" ht="42" hidden="1">
      <c r="A74" s="33" t="s">
        <v>20</v>
      </c>
      <c r="B74" s="95" t="str">
        <f>'ส่วนที่2(คำตอบ)'!B79</f>
        <v>ก</v>
      </c>
      <c r="C74" s="70" t="str">
        <f>IF(B74="ก",Sheet1!A220,IF(B74="ข",Sheet1!A221,IF(B74="ค",Sheet1!A222,IF(B74="ง",Sheet1!A223))))</f>
        <v>ก. ไม่เกิน 25 %</v>
      </c>
      <c r="D74" s="120"/>
      <c r="E74" s="40">
        <f>IF(B74="ก",Sheet1!H220,IF(B74="ข",Sheet1!H221,IF(B74="ค",Sheet1!H222,IF(B74="ง",Sheet1!H223))))</f>
        <v>5</v>
      </c>
      <c r="F74" s="50">
        <f>F47*0.1</f>
        <v>1.5</v>
      </c>
      <c r="G74" s="50">
        <f>F74*E74</f>
        <v>7.5</v>
      </c>
      <c r="H74" s="189">
        <v>10</v>
      </c>
    </row>
    <row r="75" spans="1:10" ht="42" hidden="1">
      <c r="A75" s="33" t="s">
        <v>437</v>
      </c>
      <c r="B75" s="95" t="str">
        <f>'ส่วนที่2(คำตอบ)'!B80</f>
        <v>ก</v>
      </c>
      <c r="C75" s="70" t="str">
        <f>IF(B75="ก",Sheet1!A226,IF(B75="ข",Sheet1!A227,IF(B75="ค",Sheet1!A228)))</f>
        <v>ก. ได้รับค่าจ้างเป็นรายเดือน</v>
      </c>
      <c r="D75" s="120"/>
      <c r="E75" s="40">
        <f>IF(B75="ก",Sheet1!H226,IF(B75="ข",Sheet1!H227,IF(B75="ค",Sheet1!H228)))</f>
        <v>5</v>
      </c>
      <c r="F75" s="50">
        <f>F47*0.05</f>
        <v>0.75</v>
      </c>
      <c r="G75" s="50">
        <f>E75*F75</f>
        <v>3.75</v>
      </c>
      <c r="H75" s="189">
        <v>5</v>
      </c>
    </row>
    <row r="76" spans="1:10" hidden="1">
      <c r="A76" s="33"/>
      <c r="B76" s="18"/>
      <c r="C76" s="68"/>
      <c r="D76" s="120"/>
      <c r="E76" s="40"/>
      <c r="F76" s="50"/>
      <c r="G76" s="50"/>
    </row>
    <row r="77" spans="1:10" hidden="1">
      <c r="A77" s="31" t="s">
        <v>21</v>
      </c>
      <c r="B77" s="18"/>
      <c r="C77" s="68"/>
      <c r="D77" s="120"/>
      <c r="E77" s="40"/>
      <c r="F77" s="49">
        <v>30</v>
      </c>
      <c r="G77" s="50"/>
    </row>
    <row r="78" spans="1:10" hidden="1">
      <c r="A78" s="29" t="s">
        <v>22</v>
      </c>
      <c r="B78" s="95" t="str">
        <f>'ส่วนที่2(คำตอบ)'!B83</f>
        <v>ก</v>
      </c>
      <c r="C78" s="73" t="str">
        <f>IF(B78="ก",Sheet1!A233,IF(B78="ข",Sheet1!A234))</f>
        <v>ก. เพียงพอกับความต้องการของผู้ใช้น้ำ</v>
      </c>
      <c r="D78" s="120"/>
      <c r="E78" s="40">
        <f>IF(B78="ก",Sheet1!H233,IF(B78="ข",Sheet1!H234))</f>
        <v>5</v>
      </c>
      <c r="F78" s="50">
        <f>F77*0.1</f>
        <v>3</v>
      </c>
      <c r="G78" s="50">
        <f>F78*E78</f>
        <v>15</v>
      </c>
      <c r="H78" s="189">
        <f>F78/$F$77*100</f>
        <v>10</v>
      </c>
    </row>
    <row r="79" spans="1:10" ht="42" hidden="1">
      <c r="A79" s="29" t="s">
        <v>501</v>
      </c>
      <c r="B79" s="95" t="str">
        <f>'ส่วนที่2(คำตอบ)'!B84</f>
        <v>ก</v>
      </c>
      <c r="C79" s="73" t="str">
        <f>IF(B79="ก",Sheet1!A236,IF(B79="ข",Sheet1!A237,IF(B79="ค",Sheet1!A238)))</f>
        <v>ก. น้ำไหลแรงครอบคลุมพื้นที่ให้บริการจ่ายน้ำตลอดเวลา</v>
      </c>
      <c r="D79" s="120"/>
      <c r="E79" s="40">
        <f>IF(B79="ก",Sheet1!H236,IF(B79="ข",Sheet1!H237,IF(B79="ค",Sheet1!H238)))</f>
        <v>5</v>
      </c>
      <c r="F79" s="50">
        <f>F77*0.11</f>
        <v>3.3</v>
      </c>
      <c r="G79" s="50">
        <f>F79*E79</f>
        <v>16.5</v>
      </c>
      <c r="H79" s="189">
        <f t="shared" ref="H79:H87" si="6">F79/$F$77*100</f>
        <v>11</v>
      </c>
    </row>
    <row r="80" spans="1:10" hidden="1">
      <c r="A80" s="29" t="s">
        <v>510</v>
      </c>
      <c r="B80" s="100"/>
      <c r="C80" s="74"/>
      <c r="D80" s="120"/>
      <c r="E80" s="40"/>
      <c r="F80" s="50">
        <f>F77*0.15</f>
        <v>4.5</v>
      </c>
      <c r="G80" s="50"/>
      <c r="H80" s="189">
        <f t="shared" si="6"/>
        <v>15</v>
      </c>
      <c r="J80" s="54"/>
    </row>
    <row r="81" spans="1:10" hidden="1">
      <c r="A81" s="29" t="s">
        <v>440</v>
      </c>
      <c r="B81" s="95" t="str">
        <f>'ส่วนที่2(คำตอบ)'!B86</f>
        <v>ก</v>
      </c>
      <c r="C81" s="70" t="str">
        <f>IF(B81="ก",Sheet1!A240,IF(B81="ข",Sheet1!E240))</f>
        <v xml:space="preserve">ก. ใส </v>
      </c>
      <c r="D81" s="120"/>
      <c r="E81" s="40">
        <f>IF(B81="ก",Sheet1!G240,IF(B81="ข",Sheet1!H240))</f>
        <v>5</v>
      </c>
      <c r="F81" s="87">
        <f>F80/5</f>
        <v>0.9</v>
      </c>
      <c r="G81" s="87">
        <f>F81*E81</f>
        <v>4.5</v>
      </c>
      <c r="H81" s="23">
        <f t="shared" si="6"/>
        <v>3.0000000000000004</v>
      </c>
    </row>
    <row r="82" spans="1:10" hidden="1">
      <c r="A82" s="29" t="s">
        <v>441</v>
      </c>
      <c r="B82" s="95" t="str">
        <f>'ส่วนที่2(คำตอบ)'!B87</f>
        <v>ก</v>
      </c>
      <c r="C82" s="70" t="str">
        <f>IF(B82="ก",Sheet1!A241,IF(B82="ข",Sheet1!E241))</f>
        <v xml:space="preserve">ก. ไม่มีกลิ่น            </v>
      </c>
      <c r="D82" s="120"/>
      <c r="E82" s="40">
        <f>IF(B82="ก",Sheet1!G241,IF(B82="ข",Sheet1!H241))</f>
        <v>5</v>
      </c>
      <c r="F82" s="87">
        <f>F80/5</f>
        <v>0.9</v>
      </c>
      <c r="G82" s="87">
        <f>F82*E82</f>
        <v>4.5</v>
      </c>
      <c r="H82" s="23">
        <f t="shared" si="6"/>
        <v>3.0000000000000004</v>
      </c>
    </row>
    <row r="83" spans="1:10" hidden="1">
      <c r="A83" s="29" t="s">
        <v>442</v>
      </c>
      <c r="B83" s="95" t="str">
        <f>'ส่วนที่2(คำตอบ)'!B88</f>
        <v>ก</v>
      </c>
      <c r="C83" s="70" t="str">
        <f>IF(B83="ก",Sheet1!A242,IF(B83="ข",Sheet1!E242))</f>
        <v xml:space="preserve">ก. จืด            </v>
      </c>
      <c r="D83" s="120"/>
      <c r="E83" s="40">
        <f>IF(B83="ก",Sheet1!G242,IF(B83="ข",Sheet1!H242))</f>
        <v>5</v>
      </c>
      <c r="F83" s="87">
        <f>F80/5</f>
        <v>0.9</v>
      </c>
      <c r="G83" s="87">
        <f>F83*E83</f>
        <v>4.5</v>
      </c>
      <c r="H83" s="23">
        <f t="shared" si="6"/>
        <v>3.0000000000000004</v>
      </c>
    </row>
    <row r="84" spans="1:10" hidden="1">
      <c r="A84" s="29" t="s">
        <v>443</v>
      </c>
      <c r="B84" s="95" t="str">
        <f>'ส่วนที่2(คำตอบ)'!B89</f>
        <v>ก</v>
      </c>
      <c r="C84" s="70" t="str">
        <f>IF(B84="ก",Sheet1!A243,IF(B84="ข",Sheet1!E243))</f>
        <v xml:space="preserve">ก. ไม่เปรี้ยว             </v>
      </c>
      <c r="D84" s="120"/>
      <c r="E84" s="40">
        <f>IF(B84="ก",Sheet1!G243,IF(B84="ข",Sheet1!H243))</f>
        <v>5</v>
      </c>
      <c r="F84" s="87">
        <f>F80/5</f>
        <v>0.9</v>
      </c>
      <c r="G84" s="87">
        <f>F84*E84</f>
        <v>4.5</v>
      </c>
      <c r="H84" s="23">
        <f t="shared" si="6"/>
        <v>3.0000000000000004</v>
      </c>
    </row>
    <row r="85" spans="1:10" hidden="1">
      <c r="A85" s="29" t="s">
        <v>439</v>
      </c>
      <c r="B85" s="95" t="str">
        <f>'ส่วนที่2(คำตอบ)'!B90</f>
        <v>ก</v>
      </c>
      <c r="C85" s="70" t="str">
        <f>IF(B85="ก",Sheet1!A244,IF(B85="ข",Sheet1!E244))</f>
        <v>ก. ไม่กระด้าง</v>
      </c>
      <c r="D85" s="120"/>
      <c r="E85" s="40">
        <f>IF(B85="ก",Sheet1!G244,IF(B85="ข",Sheet1!H244))</f>
        <v>5</v>
      </c>
      <c r="F85" s="87">
        <f>F80/5</f>
        <v>0.9</v>
      </c>
      <c r="G85" s="87">
        <f>E85*F85</f>
        <v>4.5</v>
      </c>
      <c r="H85" s="23">
        <f t="shared" si="6"/>
        <v>3.0000000000000004</v>
      </c>
      <c r="I85" s="54"/>
    </row>
    <row r="86" spans="1:10" ht="63" hidden="1">
      <c r="A86" s="126" t="s">
        <v>444</v>
      </c>
      <c r="B86" s="95" t="str">
        <f>'ส่วนที่2(คำตอบ)'!B91</f>
        <v>ก</v>
      </c>
      <c r="C86" s="128" t="str">
        <f>IF(B86="ก",Sheet1!A246,IF(B86="ข",Sheet1!A247,IF(B86="ค",Sheet1!A248)))</f>
        <v>ก. ส่งวิเคราะห์ฯ และผ่านเกณฑ์คุณภาพน้ำประปาดื่มได้ พ.ศ. 2553 ของกรมอนามัย</v>
      </c>
      <c r="D86" s="120"/>
      <c r="E86" s="76">
        <f>IF(B86="ก",Sheet1!H246,IF(B86="ข",Sheet1!H247,IF(B86="ค",Sheet1!H248)))</f>
        <v>5</v>
      </c>
      <c r="F86" s="130">
        <f>F77*0.24</f>
        <v>7.1999999999999993</v>
      </c>
      <c r="G86" s="130">
        <f>E86*F86</f>
        <v>36</v>
      </c>
      <c r="H86" s="189">
        <f t="shared" si="6"/>
        <v>23.999999999999996</v>
      </c>
    </row>
    <row r="87" spans="1:10" hidden="1">
      <c r="A87" s="28" t="s">
        <v>511</v>
      </c>
      <c r="B87" s="95" t="str">
        <f>'ส่วนที่2(คำตอบ)'!B92</f>
        <v>ก</v>
      </c>
      <c r="C87" s="70" t="str">
        <f>IF(B87="ก",Sheet1!A250,IF(B87="ข",Sheet1!A251,IF(B87="ค",Sheet1!A252,IF(B87="ง",Sheet1!A253))))</f>
        <v>ก. 0.2 – 0.5 มก./ลิตร</v>
      </c>
      <c r="D87" s="120"/>
      <c r="E87" s="40">
        <f>IF(B87="ก",Sheet1!H250,IF(B87="ข",Sheet1!H251,IF(B87="ค",Sheet1!H252,IF(B87="ง",Sheet1!H253))))</f>
        <v>5</v>
      </c>
      <c r="F87" s="87">
        <f>F77*0.4</f>
        <v>12</v>
      </c>
      <c r="G87" s="87">
        <f>F87*E87</f>
        <v>60</v>
      </c>
      <c r="H87" s="189">
        <f t="shared" si="6"/>
        <v>40</v>
      </c>
    </row>
    <row r="88" spans="1:10" hidden="1">
      <c r="A88" s="39"/>
      <c r="B88" s="18"/>
      <c r="C88" s="68"/>
      <c r="D88" s="120"/>
      <c r="E88" s="40"/>
    </row>
    <row r="89" spans="1:10" hidden="1">
      <c r="A89" s="31" t="s">
        <v>24</v>
      </c>
      <c r="B89" s="18"/>
      <c r="C89" s="68"/>
      <c r="D89" s="120"/>
      <c r="E89" s="40"/>
      <c r="F89" s="88">
        <v>15</v>
      </c>
    </row>
    <row r="90" spans="1:10" hidden="1">
      <c r="A90" s="29" t="s">
        <v>44</v>
      </c>
      <c r="B90" s="18"/>
      <c r="C90" s="68"/>
      <c r="D90" s="120"/>
      <c r="E90" s="40"/>
      <c r="F90" s="87">
        <f>F89*0.3</f>
        <v>4.5</v>
      </c>
      <c r="H90" s="189">
        <v>30</v>
      </c>
      <c r="J90" s="54"/>
    </row>
    <row r="91" spans="1:10" ht="63" hidden="1">
      <c r="A91" s="33" t="s">
        <v>45</v>
      </c>
      <c r="B91" s="95" t="str">
        <f>'ส่วนที่2(คำตอบ)'!B96</f>
        <v>ก</v>
      </c>
      <c r="C91" s="73" t="str">
        <f>IF(B91="ก",Sheet1!A260,IF(B91="ข",Sheet1!A261))</f>
        <v xml:space="preserve">ก. เคยได้รับการอบรมฯ/อยู่ระหว่างการฝึกอบรมฯ  </v>
      </c>
      <c r="D91" s="120"/>
      <c r="E91" s="40">
        <f>IF(B91="ก",Sheet1!H260,IF(B91="ข",Sheet1!H261))</f>
        <v>5</v>
      </c>
      <c r="F91" s="87">
        <f>F90/4</f>
        <v>1.125</v>
      </c>
      <c r="G91" s="87">
        <f>F91*E91</f>
        <v>5.625</v>
      </c>
      <c r="H91" s="187">
        <f>F91/$F$90*100</f>
        <v>25</v>
      </c>
    </row>
    <row r="92" spans="1:10" ht="42" hidden="1">
      <c r="A92" s="33" t="s">
        <v>46</v>
      </c>
      <c r="B92" s="95" t="str">
        <f>'ส่วนที่2(คำตอบ)'!B97</f>
        <v>ก</v>
      </c>
      <c r="C92" s="70" t="str">
        <f>IF(B92="ก",Sheet1!A263,IF(B92="ข",Sheet1!A264))</f>
        <v>ก. มี</v>
      </c>
      <c r="D92" s="120"/>
      <c r="E92" s="40">
        <f>IF(B92="ก",Sheet1!H263,IF(B92="ข",Sheet1!H264))</f>
        <v>5</v>
      </c>
      <c r="F92" s="87">
        <f>F90/4</f>
        <v>1.125</v>
      </c>
      <c r="G92" s="87">
        <f>F92*E92</f>
        <v>5.625</v>
      </c>
      <c r="H92" s="187">
        <f>F92/$F$90*100</f>
        <v>25</v>
      </c>
    </row>
    <row r="93" spans="1:10" hidden="1">
      <c r="A93" s="29" t="s">
        <v>47</v>
      </c>
      <c r="B93" s="95" t="str">
        <f>'ส่วนที่2(คำตอบ)'!B98</f>
        <v>ก</v>
      </c>
      <c r="C93" s="70" t="str">
        <f>IF(B93="ก",Sheet1!A266,IF(B93="ข",Sheet1!A267,IF(B93="ค",Sheet1!A268,IF(B93="ง",Sheet1!A269))))</f>
        <v>ก. มี ประจำ 1 เดือน</v>
      </c>
      <c r="D93" s="120"/>
      <c r="E93" s="40">
        <f>IF(B93="ก",Sheet1!H266,IF(B93="ข",Sheet1!H267,IF(B93="ค",Sheet1!H268,IF(B93="ง",Sheet1!H269))))</f>
        <v>5</v>
      </c>
      <c r="F93" s="87">
        <f>F90/4</f>
        <v>1.125</v>
      </c>
      <c r="G93" s="87">
        <f>F93*E93</f>
        <v>5.625</v>
      </c>
      <c r="H93" s="187">
        <f>F93/$F$90*100</f>
        <v>25</v>
      </c>
    </row>
    <row r="94" spans="1:10" hidden="1">
      <c r="A94" s="29" t="s">
        <v>48</v>
      </c>
      <c r="B94" s="95" t="str">
        <f>'ส่วนที่2(คำตอบ)'!B99</f>
        <v>ก</v>
      </c>
      <c r="C94" s="70" t="str">
        <f>IF(B94="ก",Sheet1!A271,IF(B94="ข",Sheet1!A272,IF(B94="ค",Sheet1!A273)))</f>
        <v>ก. มี กำหนดวาระที่แน่นอน</v>
      </c>
      <c r="D94" s="120"/>
      <c r="E94" s="40">
        <f>IF(B94="ก",Sheet1!H271,IF(B94="ข",Sheet1!H272,IF(B94="ค",Sheet1!H273)))</f>
        <v>5</v>
      </c>
      <c r="F94" s="87">
        <f>F90/4</f>
        <v>1.125</v>
      </c>
      <c r="G94" s="87">
        <f>F94*E94</f>
        <v>5.625</v>
      </c>
      <c r="H94" s="187">
        <f>F94/$F$90*100</f>
        <v>25</v>
      </c>
    </row>
    <row r="95" spans="1:10" hidden="1">
      <c r="A95" s="29" t="s">
        <v>49</v>
      </c>
      <c r="B95" s="18"/>
      <c r="C95" s="68"/>
      <c r="D95" s="120"/>
      <c r="E95" s="40"/>
      <c r="F95" s="87">
        <f>F89*0.3</f>
        <v>4.5</v>
      </c>
      <c r="H95" s="189">
        <v>30</v>
      </c>
    </row>
    <row r="96" spans="1:10" hidden="1">
      <c r="A96" s="29" t="s">
        <v>51</v>
      </c>
      <c r="B96" s="95" t="str">
        <f>'ส่วนที่2(คำตอบ)'!B101</f>
        <v>ก</v>
      </c>
      <c r="C96" s="70" t="str">
        <f>IF(B96="ก",Sheet1!A279,IF(B96="ข",Sheet1!A280))</f>
        <v>ก. มี</v>
      </c>
      <c r="D96" s="120"/>
      <c r="E96" s="40">
        <f>IF(B96="ก",Sheet1!H279,IF(B96="ข",Sheet1!H280))</f>
        <v>5</v>
      </c>
      <c r="F96" s="87">
        <f>F95*0.2</f>
        <v>0.9</v>
      </c>
      <c r="G96" s="87">
        <f>F96*E96</f>
        <v>4.5</v>
      </c>
      <c r="H96" s="23">
        <f>F96/$F$95*100</f>
        <v>20</v>
      </c>
    </row>
    <row r="97" spans="1:12" hidden="1">
      <c r="A97" s="29" t="s">
        <v>52</v>
      </c>
      <c r="B97" s="95" t="str">
        <f>'ส่วนที่2(คำตอบ)'!B102</f>
        <v>ก</v>
      </c>
      <c r="C97" s="70" t="str">
        <f>IF(B97="ก",Sheet1!A282,IF(B97="ข",Sheet1!A283))</f>
        <v>ก. มี</v>
      </c>
      <c r="D97" s="120"/>
      <c r="E97" s="40">
        <f>IF(B97="ก",Sheet1!H282,IF(B97="ข",Sheet1!H283))</f>
        <v>5</v>
      </c>
      <c r="F97" s="87">
        <f>F95*0.2</f>
        <v>0.9</v>
      </c>
      <c r="G97" s="87">
        <f>F97*E97</f>
        <v>4.5</v>
      </c>
      <c r="H97" s="23">
        <f>F97/$F$95*100</f>
        <v>20</v>
      </c>
    </row>
    <row r="98" spans="1:12" hidden="1">
      <c r="A98" s="29" t="s">
        <v>53</v>
      </c>
      <c r="B98" s="95" t="str">
        <f>'ส่วนที่2(คำตอบ)'!B103</f>
        <v>ก</v>
      </c>
      <c r="C98" s="73" t="str">
        <f>IF(B98="ก",Sheet1!A285,IF(B98="ข",Sheet1!A286,IF(B98="ค",Sheet1!A287,IF(B98="ง",Sheet1!A288))))</f>
        <v>ก. กำไรมากกว่า 2000 บาท ขึ้นไป</v>
      </c>
      <c r="D98" s="120"/>
      <c r="E98" s="40">
        <f>IF(B98="ก",Sheet1!H285,IF(B98="ข",Sheet1!H286,IF(B98="ค",Sheet1!H287,IF(B98="ง",Sheet1!H288))))</f>
        <v>5</v>
      </c>
      <c r="F98" s="87">
        <f>F95*0.2</f>
        <v>0.9</v>
      </c>
      <c r="G98" s="87">
        <f>F98*E98</f>
        <v>4.5</v>
      </c>
      <c r="H98" s="23">
        <f>F98/$F$95*100</f>
        <v>20</v>
      </c>
    </row>
    <row r="99" spans="1:12" hidden="1">
      <c r="A99" s="29" t="s">
        <v>54</v>
      </c>
      <c r="B99" s="95" t="str">
        <f>'ส่วนที่2(คำตอบ)'!B104</f>
        <v>ก</v>
      </c>
      <c r="C99" s="70" t="str">
        <f>IF(B99="ก",Sheet1!A292,IF(B99="ข",Sheet1!A293))</f>
        <v>ก. มี</v>
      </c>
      <c r="D99" s="120"/>
      <c r="E99" s="40">
        <f>IF(B99="ก",Sheet1!H292,IF(B99="ข",Sheet1!H293))</f>
        <v>5</v>
      </c>
      <c r="F99" s="87">
        <f>F95*0.2</f>
        <v>0.9</v>
      </c>
      <c r="G99" s="87">
        <f>F99*E99</f>
        <v>4.5</v>
      </c>
      <c r="H99" s="23">
        <f>F99/$F$95*100</f>
        <v>20</v>
      </c>
    </row>
    <row r="100" spans="1:12" ht="42" hidden="1">
      <c r="A100" s="33" t="s">
        <v>55</v>
      </c>
      <c r="B100" s="95" t="str">
        <f>'ส่วนที่2(คำตอบ)'!B105</f>
        <v>ก</v>
      </c>
      <c r="C100" s="73" t="str">
        <f>IF(B100="ก",Sheet1!A295,IF(B100="ข",Sheet1!A296,IF(B100="ค",Sheet1!A297)))</f>
        <v>ก. มีการจัดทำระบบบัญชีรายรับ – รายจ่าย และ มีการประชาสัมพันธ์</v>
      </c>
      <c r="D100" s="120"/>
      <c r="E100" s="40">
        <f>IF(B100="ก",Sheet1!H295,IF(B100="ข",Sheet1!H296,IF(B100="ค",Sheet1!H297)))</f>
        <v>5</v>
      </c>
      <c r="F100" s="87">
        <f>F95*0.2</f>
        <v>0.9</v>
      </c>
      <c r="G100" s="87">
        <f>F100*E100</f>
        <v>4.5</v>
      </c>
      <c r="H100" s="23">
        <f>F100/$F$95*100</f>
        <v>20</v>
      </c>
    </row>
    <row r="101" spans="1:12" hidden="1">
      <c r="A101" s="29" t="s">
        <v>56</v>
      </c>
      <c r="B101" s="18"/>
      <c r="C101" s="68"/>
      <c r="D101" s="120"/>
      <c r="E101" s="40"/>
      <c r="F101" s="87">
        <f>F89*0.2</f>
        <v>3</v>
      </c>
      <c r="H101" s="189">
        <v>20</v>
      </c>
    </row>
    <row r="102" spans="1:12" hidden="1">
      <c r="A102" s="29" t="s">
        <v>57</v>
      </c>
      <c r="B102" s="95" t="str">
        <f>'ส่วนที่2(คำตอบ)'!B107</f>
        <v>ก</v>
      </c>
      <c r="C102" s="70" t="str">
        <f>IF(B102="ก",Sheet1!A300,IF(B102="ข",Sheet1!A301))</f>
        <v>ก. ไม่มี</v>
      </c>
      <c r="D102" s="120"/>
      <c r="E102" s="40">
        <f>IF(B102="ก",Sheet1!H300,IF(B102="ข",Sheet1!H301))</f>
        <v>5</v>
      </c>
      <c r="F102" s="87">
        <f>F101/2</f>
        <v>1.5</v>
      </c>
      <c r="G102" s="87">
        <f>F102*E102</f>
        <v>7.5</v>
      </c>
      <c r="H102" s="23">
        <f>F102/$F$101*100</f>
        <v>50</v>
      </c>
      <c r="L102" s="59"/>
    </row>
    <row r="103" spans="1:12" hidden="1">
      <c r="A103" s="29" t="s">
        <v>58</v>
      </c>
      <c r="B103" s="95" t="str">
        <f>'ส่วนที่2(คำตอบ)'!B108</f>
        <v>ก</v>
      </c>
      <c r="C103" s="70" t="str">
        <f>IF(B103="ก",Sheet1!A303,IF(B103="ข",Sheet1!A304,IF(B103="ค",Sheet1!A305)))</f>
        <v xml:space="preserve">ก. ไม่มีผู้ใช้น้ำฟรี </v>
      </c>
      <c r="D103" s="120"/>
      <c r="E103" s="40">
        <f>IF(B103="ก",Sheet1!H303,IF(B103="ข",Sheet1!H304,IF(B103="ค",Sheet1!H305)))</f>
        <v>5</v>
      </c>
      <c r="F103" s="87">
        <f>F101/2</f>
        <v>1.5</v>
      </c>
      <c r="G103" s="87">
        <f>F103*E103</f>
        <v>7.5</v>
      </c>
      <c r="H103" s="23">
        <f>F103/$F$101*100</f>
        <v>50</v>
      </c>
    </row>
    <row r="104" spans="1:12" hidden="1">
      <c r="A104" s="29" t="s">
        <v>59</v>
      </c>
      <c r="B104" s="18"/>
      <c r="C104" s="68"/>
      <c r="D104" s="120"/>
      <c r="E104" s="40"/>
      <c r="F104" s="87">
        <f>F89*0.15</f>
        <v>2.25</v>
      </c>
      <c r="H104" s="189">
        <v>15</v>
      </c>
    </row>
    <row r="105" spans="1:12" hidden="1">
      <c r="A105" s="29" t="s">
        <v>60</v>
      </c>
      <c r="B105" s="95" t="str">
        <f>'ส่วนที่2(คำตอบ)'!B110</f>
        <v>ก</v>
      </c>
      <c r="C105" s="70" t="str">
        <f>IF(B105="ก",Sheet1!A308,IF(B105="ข",Sheet1!A309))</f>
        <v>ก. มี</v>
      </c>
      <c r="D105" s="120"/>
      <c r="E105" s="40">
        <f>IF(B105="ก",Sheet1!H308,IF(B105="ข",Sheet1!H309))</f>
        <v>5</v>
      </c>
      <c r="F105" s="87">
        <f>F104/4</f>
        <v>0.5625</v>
      </c>
      <c r="G105" s="87">
        <f>F105*E105</f>
        <v>2.8125</v>
      </c>
      <c r="H105" s="23">
        <f>F105/$F$104*100</f>
        <v>25</v>
      </c>
    </row>
    <row r="106" spans="1:12" hidden="1">
      <c r="A106" s="79" t="s">
        <v>61</v>
      </c>
      <c r="B106" s="95" t="str">
        <f>'ส่วนที่2(คำตอบ)'!B111</f>
        <v>ก</v>
      </c>
      <c r="C106" s="70" t="str">
        <f>IF(B106="ก",Sheet1!A311,IF(B106="ข",Sheet1!A312))</f>
        <v>ก. มี</v>
      </c>
      <c r="D106" s="120"/>
      <c r="E106" s="40">
        <f>IF(B106="ก",Sheet1!H311,IF(B106="ข",Sheet1!H312))</f>
        <v>5</v>
      </c>
      <c r="F106" s="87">
        <f>F104/4</f>
        <v>0.5625</v>
      </c>
      <c r="G106" s="87">
        <f>F106*E106</f>
        <v>2.8125</v>
      </c>
      <c r="H106" s="23">
        <f>F106/$F$104*100</f>
        <v>25</v>
      </c>
    </row>
    <row r="107" spans="1:12" hidden="1">
      <c r="A107" s="29" t="s">
        <v>63</v>
      </c>
      <c r="B107" s="95" t="str">
        <f>'ส่วนที่2(คำตอบ)'!B112</f>
        <v>ก</v>
      </c>
      <c r="C107" s="70" t="str">
        <f>IF(B107="ก",Sheet1!A314,IF(B107="ข",Sheet1!A315))</f>
        <v>ก. มี</v>
      </c>
      <c r="D107" s="120"/>
      <c r="E107" s="40">
        <f>IF(B107="ก",Sheet1!H314,IF(B107="ข",Sheet1!H315))</f>
        <v>5</v>
      </c>
      <c r="F107" s="87">
        <f>F104/4</f>
        <v>0.5625</v>
      </c>
      <c r="G107" s="87">
        <f>F107*E107</f>
        <v>2.8125</v>
      </c>
      <c r="H107" s="23">
        <f>F107/$F$104*100</f>
        <v>25</v>
      </c>
    </row>
    <row r="108" spans="1:12" ht="42" hidden="1">
      <c r="A108" s="33" t="s">
        <v>64</v>
      </c>
      <c r="B108" s="95" t="str">
        <f>'ส่วนที่2(คำตอบ)'!B113</f>
        <v>ก</v>
      </c>
      <c r="C108" s="70" t="str">
        <f>IF(B108="ก",Sheet1!A317,IF(B108="ข",Sheet1!A318))</f>
        <v>ก. มี</v>
      </c>
      <c r="D108" s="120"/>
      <c r="E108" s="40">
        <f>IF(B108="ก",Sheet1!H317,IF(B108="ข",Sheet1!H318))</f>
        <v>5</v>
      </c>
      <c r="F108" s="87">
        <f>F104/4</f>
        <v>0.5625</v>
      </c>
      <c r="G108" s="87">
        <f>F108*E108</f>
        <v>2.8125</v>
      </c>
      <c r="H108" s="23">
        <f>F108/$F$104*100</f>
        <v>25</v>
      </c>
    </row>
    <row r="109" spans="1:12" hidden="1">
      <c r="A109" s="29" t="s">
        <v>62</v>
      </c>
      <c r="B109" s="95" t="str">
        <f>'ส่วนที่2(คำตอบ)'!B114</f>
        <v>ก</v>
      </c>
      <c r="C109" s="70" t="str">
        <f>IF(B109="ก",Sheet1!A320,IF(B109="ข",Sheet1!A321))</f>
        <v>ก. มี</v>
      </c>
      <c r="D109" s="120"/>
      <c r="E109" s="40">
        <f>IF(B109="ก",Sheet1!H320,IF(B109="ข",Sheet1!H321))</f>
        <v>5</v>
      </c>
      <c r="F109" s="87">
        <f>F89*0.05</f>
        <v>0.75</v>
      </c>
      <c r="G109" s="87">
        <f>F109*E109</f>
        <v>3.75</v>
      </c>
      <c r="H109" s="189">
        <v>5</v>
      </c>
    </row>
    <row r="110" spans="1:12" hidden="1">
      <c r="A110" s="47" t="s">
        <v>193</v>
      </c>
      <c r="B110" s="30"/>
      <c r="C110" s="64"/>
      <c r="D110" s="120"/>
      <c r="E110" s="40"/>
      <c r="F110" s="87">
        <f>SUM(F4:F5,F7:F11,F17:F20,F22:F23,F32:F34,F40:F45,F51:F52,F60,F62:F67,F71:F75,F78:F79,F81:F87,F91:F94,F96:F100,F102:F103,F105:F109)</f>
        <v>89.950000000000017</v>
      </c>
      <c r="G110" s="87">
        <f>SUM(G4:G11,G17:G20,G32:G34,G40:G42,G44:G45,G51:G52,G71:G72,G74:G75,G78:G79,G81:G87,G91:G94,G96:G100,G102:G103,G105:G109,G22:G23,G60,G62:G67)</f>
        <v>449.75</v>
      </c>
    </row>
    <row r="111" spans="1:12" hidden="1">
      <c r="A111" s="47" t="s">
        <v>198</v>
      </c>
      <c r="B111" s="30"/>
      <c r="C111" s="64"/>
      <c r="D111" s="120"/>
      <c r="E111" s="40"/>
      <c r="F111" s="87">
        <f>SUM(F4:F5,F7:F11,F17:F20,F28:F30,F32:F34,F37,F39:F40,F42,F44:F45,F51:F52,F71:F72,F74:F75,F78:F79,F81:F87,F91:F94,F96:F100,F102:F103,F105:F109,F59:F60,F62:F67,F22:F23)</f>
        <v>93.4</v>
      </c>
      <c r="G111" s="87">
        <f>SUM(G4:G5,G7:G11,G17:G20,G28:G30,G32:G34,G37,G39:G40,G42,G44:G45,G51:G52,G71:G72,G74:G75,G78:G79,G81:G87,G91:G94,G96:G100,G102:G103,G105:G109,G59:G60,G62:G67,G22:G23)</f>
        <v>467</v>
      </c>
    </row>
    <row r="112" spans="1:12" hidden="1">
      <c r="A112" s="53"/>
      <c r="B112" s="30"/>
      <c r="C112" s="64"/>
      <c r="D112" s="120"/>
      <c r="E112" s="40"/>
      <c r="F112" s="87">
        <f>SUM(F4:F5,F7:F11,F17:F20,F22:F30,F32:F34,,F37,F39:F40,F42,F44:F45,F51:F52,F71:F72,F74:F75,F78:F79,F81:F87,F91:F94,F96:F100,F102:F103,F105:F109,F54:F55,F57:F60,F62:F67)</f>
        <v>100.00000000000003</v>
      </c>
      <c r="G112" s="87">
        <f>SUM(G4:G109)</f>
        <v>500</v>
      </c>
    </row>
    <row r="113" spans="1:6" hidden="1">
      <c r="E113" s="40"/>
    </row>
    <row r="114" spans="1:6" hidden="1">
      <c r="A114" s="47" t="s">
        <v>193</v>
      </c>
      <c r="E114" s="40"/>
    </row>
    <row r="115" spans="1:6" hidden="1">
      <c r="A115" s="3"/>
    </row>
    <row r="116" spans="1:6" hidden="1">
      <c r="A116" s="56" t="s">
        <v>194</v>
      </c>
      <c r="B116" s="57" t="s">
        <v>164</v>
      </c>
      <c r="C116" s="65"/>
      <c r="D116" s="58" t="s">
        <v>196</v>
      </c>
      <c r="E116" s="58" t="s">
        <v>197</v>
      </c>
      <c r="F116" s="51"/>
    </row>
    <row r="117" spans="1:6" hidden="1">
      <c r="A117" s="43" t="s">
        <v>0</v>
      </c>
      <c r="B117" s="55">
        <f>SUM(G4:G5,G7:G11)/SUM(F4:F5,F7:F11)</f>
        <v>5</v>
      </c>
      <c r="C117" s="66"/>
      <c r="D117" s="125">
        <f t="shared" ref="D117:D122" si="7">B117/5*100</f>
        <v>100</v>
      </c>
      <c r="E117" s="89" t="str">
        <f t="shared" ref="E117:E122" si="8">IF(B117&gt;=4.51,"ดีมาก",IF(B117&gt;=4.01,"ดี",IF(B117&gt;=2.51,"ปานกลาง",IF(B117&gt;=1.51,"ปรับปรุง","ปรับปรุงเร่งด่วน"))))</f>
        <v>ดีมาก</v>
      </c>
    </row>
    <row r="118" spans="1:6" hidden="1">
      <c r="A118" s="43" t="s">
        <v>1</v>
      </c>
      <c r="B118" s="55">
        <f>SUM(G17:G20,G32:G34,G42,G44:G45,G40,G22:G23)/SUM(F17:F20,F32:F34,F42,F44:F45,F40,F22:F23)</f>
        <v>4.9999999999999991</v>
      </c>
      <c r="C118" s="66"/>
      <c r="D118" s="125">
        <f t="shared" si="7"/>
        <v>99.999999999999972</v>
      </c>
      <c r="E118" s="89" t="str">
        <f t="shared" si="8"/>
        <v>ดีมาก</v>
      </c>
    </row>
    <row r="119" spans="1:6" hidden="1">
      <c r="A119" s="44" t="s">
        <v>12</v>
      </c>
      <c r="B119" s="55">
        <f>SUM(G51:G52,G71:G72,G74:G75,G60,G62:G67)/SUM(F51:F52,F71:F72,F74:F75,F60,F62:F67)</f>
        <v>5</v>
      </c>
      <c r="C119" s="66"/>
      <c r="D119" s="125">
        <f t="shared" si="7"/>
        <v>100</v>
      </c>
      <c r="E119" s="89" t="str">
        <f t="shared" si="8"/>
        <v>ดีมาก</v>
      </c>
    </row>
    <row r="120" spans="1:6" hidden="1">
      <c r="A120" s="43" t="s">
        <v>21</v>
      </c>
      <c r="B120" s="55">
        <f>SUM(G78,G81:G87)/SUM(F78,F81:F87)</f>
        <v>5</v>
      </c>
      <c r="C120" s="66"/>
      <c r="D120" s="125">
        <f t="shared" si="7"/>
        <v>100</v>
      </c>
      <c r="E120" s="89" t="str">
        <f t="shared" si="8"/>
        <v>ดีมาก</v>
      </c>
    </row>
    <row r="121" spans="1:6" hidden="1">
      <c r="A121" s="43" t="s">
        <v>24</v>
      </c>
      <c r="B121" s="55">
        <f>SUM(G91:G94,G96:G100,G102:G103,G105:G109)/SUM(F91:F94,F96:F100,F102:F103,F105:F109)</f>
        <v>4.9999999999999991</v>
      </c>
      <c r="C121" s="66"/>
      <c r="D121" s="125">
        <f t="shared" si="7"/>
        <v>99.999999999999972</v>
      </c>
      <c r="E121" s="89" t="str">
        <f t="shared" si="8"/>
        <v>ดีมาก</v>
      </c>
    </row>
    <row r="122" spans="1:6" hidden="1">
      <c r="A122" s="43" t="s">
        <v>195</v>
      </c>
      <c r="B122" s="55">
        <f>G110/F110</f>
        <v>4.9999999999999991</v>
      </c>
      <c r="C122" s="66"/>
      <c r="D122" s="125">
        <f t="shared" si="7"/>
        <v>99.999999999999972</v>
      </c>
      <c r="E122" s="89" t="str">
        <f t="shared" si="8"/>
        <v>ดีมาก</v>
      </c>
    </row>
    <row r="123" spans="1:6" hidden="1"/>
    <row r="124" spans="1:6" hidden="1">
      <c r="A124" s="47" t="s">
        <v>198</v>
      </c>
    </row>
    <row r="125" spans="1:6" hidden="1"/>
    <row r="126" spans="1:6" hidden="1">
      <c r="A126" s="42" t="s">
        <v>194</v>
      </c>
      <c r="B126" s="39" t="s">
        <v>164</v>
      </c>
      <c r="C126" s="67"/>
      <c r="D126" s="46" t="s">
        <v>196</v>
      </c>
      <c r="E126" s="45" t="s">
        <v>197</v>
      </c>
    </row>
    <row r="127" spans="1:6" hidden="1">
      <c r="A127" s="43" t="s">
        <v>0</v>
      </c>
      <c r="B127" s="55">
        <f>SUM(G4:G5,G7:G11)/SUM(F4:F5,F7:F11)</f>
        <v>5</v>
      </c>
      <c r="C127" s="66"/>
      <c r="D127" s="125">
        <f t="shared" ref="D127:D132" si="9">B127/5*100</f>
        <v>100</v>
      </c>
      <c r="E127" s="89" t="str">
        <f t="shared" ref="E127:E132" si="10">IF(B127&gt;=4.51,"ดีมาก",IF(B127&gt;=4.01,"ดี",IF(B127&gt;=2.51,"ปานกลาง",IF(B127&gt;=1.51,"ปรับปรุง","ปรับปรุงเร่งด่วน"))))</f>
        <v>ดีมาก</v>
      </c>
    </row>
    <row r="128" spans="1:6" hidden="1">
      <c r="A128" s="43" t="s">
        <v>1</v>
      </c>
      <c r="B128" s="55">
        <f>SUM(G17:G20,G28:G30,G32:G34,G37,G39:G40,G42,G44:G45,G22:G23)/SUM(F17:F20,F28:F30,F32:F34,F37,F39:F40,F42,F44:F45,F22:F23)</f>
        <v>5.0000000000000009</v>
      </c>
      <c r="C128" s="66"/>
      <c r="D128" s="125">
        <f t="shared" si="9"/>
        <v>100.00000000000003</v>
      </c>
      <c r="E128" s="89" t="str">
        <f t="shared" si="10"/>
        <v>ดีมาก</v>
      </c>
    </row>
    <row r="129" spans="1:5" hidden="1">
      <c r="A129" s="44" t="s">
        <v>12</v>
      </c>
      <c r="B129" s="55">
        <f>SUM(G51:G52,G71:G72,G74:G75,G78:G79,G81:G87,G59:G60,G62:G67)/SUM(F51:F52,F71:F72,F74:F75,F78:F79,F81:F87,F59:F60,F62:F67)</f>
        <v>5</v>
      </c>
      <c r="C129" s="66"/>
      <c r="D129" s="125">
        <f t="shared" si="9"/>
        <v>100</v>
      </c>
      <c r="E129" s="89" t="str">
        <f t="shared" si="10"/>
        <v>ดีมาก</v>
      </c>
    </row>
    <row r="130" spans="1:5" hidden="1">
      <c r="A130" s="43" t="s">
        <v>21</v>
      </c>
      <c r="B130" s="55">
        <f>SUM(G78:G79,G81:G87)/SUM(F78:F79,F81:F87)</f>
        <v>5</v>
      </c>
      <c r="C130" s="66"/>
      <c r="D130" s="125">
        <f t="shared" si="9"/>
        <v>100</v>
      </c>
      <c r="E130" s="89" t="str">
        <f t="shared" si="10"/>
        <v>ดีมาก</v>
      </c>
    </row>
    <row r="131" spans="1:5" hidden="1">
      <c r="A131" s="43" t="s">
        <v>24</v>
      </c>
      <c r="B131" s="55">
        <f>SUM(G91:G94,G96:G100,G102:G103,G105:G109)/SUM(F91:F94,F96:F100,F102:F103,F105:F109)</f>
        <v>4.9999999999999991</v>
      </c>
      <c r="C131" s="66"/>
      <c r="D131" s="125">
        <f t="shared" si="9"/>
        <v>99.999999999999972</v>
      </c>
      <c r="E131" s="89" t="str">
        <f t="shared" si="10"/>
        <v>ดีมาก</v>
      </c>
    </row>
    <row r="132" spans="1:5" hidden="1">
      <c r="A132" s="43" t="s">
        <v>195</v>
      </c>
      <c r="B132" s="55">
        <f>G111/F111</f>
        <v>5</v>
      </c>
      <c r="C132" s="66"/>
      <c r="D132" s="125">
        <f t="shared" si="9"/>
        <v>100</v>
      </c>
      <c r="E132" s="89" t="str">
        <f t="shared" si="10"/>
        <v>ดีมาก</v>
      </c>
    </row>
    <row r="133" spans="1:5" hidden="1"/>
    <row r="134" spans="1:5" hidden="1"/>
    <row r="135" spans="1:5" hidden="1">
      <c r="A135" s="42" t="s">
        <v>194</v>
      </c>
      <c r="B135" s="39" t="s">
        <v>164</v>
      </c>
      <c r="C135" s="67"/>
      <c r="D135" s="46" t="s">
        <v>196</v>
      </c>
      <c r="E135" s="45" t="s">
        <v>197</v>
      </c>
    </row>
    <row r="136" spans="1:5" hidden="1">
      <c r="A136" s="43" t="s">
        <v>0</v>
      </c>
      <c r="B136" s="32">
        <f>SUM(G4:G5,G7:G11)/SUM(F4:F5,F7:F11)</f>
        <v>5</v>
      </c>
      <c r="C136" s="68"/>
      <c r="D136" s="125">
        <f t="shared" ref="D136:D141" si="11">B136/5*100</f>
        <v>100</v>
      </c>
      <c r="E136" s="89" t="str">
        <f t="shared" ref="E136:E141" si="12">IF(B136&gt;=4.51,"ดีมาก",IF(B136&gt;=4.01,"ดี",IF(B136&gt;=2.51,"ปานกลาง",IF(B136&gt;=1.51,"ปรับปรุง","ปรับปรุงเร่งด่วน"))))</f>
        <v>ดีมาก</v>
      </c>
    </row>
    <row r="137" spans="1:5" hidden="1">
      <c r="A137" s="43" t="s">
        <v>1</v>
      </c>
      <c r="B137" s="32">
        <f>SUM(G17:G20,G22:G30,G32:G34,,G37,G39:G40,G42,G44:G45)/SUM(F17:F20,F22:F30,F32:F34,,F37,F39:F40,F42,F44:F45)</f>
        <v>5.0000000000000009</v>
      </c>
      <c r="C137" s="68"/>
      <c r="D137" s="125">
        <f t="shared" si="11"/>
        <v>100.00000000000003</v>
      </c>
      <c r="E137" s="89" t="str">
        <f t="shared" si="12"/>
        <v>ดีมาก</v>
      </c>
    </row>
    <row r="138" spans="1:5" hidden="1">
      <c r="A138" s="44" t="s">
        <v>12</v>
      </c>
      <c r="B138" s="32">
        <f>SUM(G51:G52,G71:G72,G74:G75,G54:G55,G57:G60,G62:G67)/SUM(F51:F52,F71:F72,F74:F75,F54:F55,F57:F60,F62:F67)</f>
        <v>5</v>
      </c>
      <c r="C138" s="68"/>
      <c r="D138" s="125">
        <f t="shared" si="11"/>
        <v>100</v>
      </c>
      <c r="E138" s="89" t="str">
        <f t="shared" si="12"/>
        <v>ดีมาก</v>
      </c>
    </row>
    <row r="139" spans="1:5" hidden="1">
      <c r="A139" s="43" t="s">
        <v>21</v>
      </c>
      <c r="B139" s="32">
        <f>SUM(G78:G79,G81:G87)/SUM(F78:F79,F81:F87)</f>
        <v>5</v>
      </c>
      <c r="C139" s="68"/>
      <c r="D139" s="125">
        <f t="shared" si="11"/>
        <v>100</v>
      </c>
      <c r="E139" s="89" t="str">
        <f t="shared" si="12"/>
        <v>ดีมาก</v>
      </c>
    </row>
    <row r="140" spans="1:5" hidden="1">
      <c r="A140" s="43" t="s">
        <v>24</v>
      </c>
      <c r="B140" s="32">
        <f>SUM(G91:G94,G96:G100,G102:G103,G105:G109)/SUM(F91:F94,F96:F100,F102:F103,F105:F109)</f>
        <v>4.9999999999999991</v>
      </c>
      <c r="C140" s="68"/>
      <c r="D140" s="125">
        <f t="shared" si="11"/>
        <v>99.999999999999972</v>
      </c>
      <c r="E140" s="89" t="str">
        <f t="shared" si="12"/>
        <v>ดีมาก</v>
      </c>
    </row>
    <row r="141" spans="1:5" hidden="1">
      <c r="A141" s="43" t="s">
        <v>195</v>
      </c>
      <c r="B141" s="55">
        <f>G112/F112</f>
        <v>4.9999999999999982</v>
      </c>
      <c r="C141" s="66"/>
      <c r="D141" s="125">
        <f t="shared" si="11"/>
        <v>99.999999999999972</v>
      </c>
      <c r="E141" s="89" t="str">
        <f t="shared" si="12"/>
        <v>ดีมาก</v>
      </c>
    </row>
    <row r="142" spans="1:5" hidden="1">
      <c r="A142" s="52"/>
    </row>
    <row r="143" spans="1:5">
      <c r="A143" s="52"/>
    </row>
    <row r="144" spans="1:5">
      <c r="A144" s="151" t="s">
        <v>556</v>
      </c>
    </row>
    <row r="146" spans="1:7">
      <c r="A146" s="56" t="s">
        <v>194</v>
      </c>
      <c r="B146" s="57" t="s">
        <v>164</v>
      </c>
      <c r="C146" s="58" t="s">
        <v>196</v>
      </c>
      <c r="D146" s="58" t="s">
        <v>196</v>
      </c>
      <c r="E146" s="90"/>
      <c r="F146" s="90"/>
      <c r="G146" s="91"/>
    </row>
    <row r="147" spans="1:7">
      <c r="A147" s="43" t="s">
        <v>0</v>
      </c>
      <c r="B147" s="55">
        <f>IF('ส่วนที่2(คำตอบ)'!$B$16="P",B117,IF('ส่วนที่2(คำตอบ)'!$B$17="P",B127,B136))</f>
        <v>5</v>
      </c>
      <c r="C147" s="153">
        <f t="shared" ref="C147:C152" si="13">B147/5*100</f>
        <v>100</v>
      </c>
      <c r="D147" s="152" t="str">
        <f t="shared" ref="D147:D152" si="14">IF(B147&gt;=4.51,"ดีมาก",IF(B147&gt;=4,"ดี",IF(B147&gt;=2.51,"พอใช้",IF(B147&gt;=1.51,"ปรับปรุง","ปรับปรุงเร่งด่วน"))))</f>
        <v>ดีมาก</v>
      </c>
      <c r="E147" s="50"/>
      <c r="F147" s="92"/>
      <c r="G147" s="91"/>
    </row>
    <row r="148" spans="1:7">
      <c r="A148" s="43" t="s">
        <v>1</v>
      </c>
      <c r="B148" s="55">
        <f>IF('ส่วนที่2(คำตอบ)'!$B$16="P",B118,IF('ส่วนที่2(คำตอบ)'!$B$17="P",B128,B137))</f>
        <v>5.0000000000000009</v>
      </c>
      <c r="C148" s="153">
        <f t="shared" si="13"/>
        <v>100.00000000000003</v>
      </c>
      <c r="D148" s="157" t="str">
        <f t="shared" si="14"/>
        <v>ดีมาก</v>
      </c>
      <c r="E148" s="50"/>
      <c r="F148" s="92"/>
      <c r="G148" s="91"/>
    </row>
    <row r="149" spans="1:7">
      <c r="A149" s="44" t="s">
        <v>12</v>
      </c>
      <c r="B149" s="55">
        <f>IF('ส่วนที่2(คำตอบ)'!$B$16="P",B119,IF('ส่วนที่2(คำตอบ)'!$B$17="P",B129,B138))</f>
        <v>5</v>
      </c>
      <c r="C149" s="153">
        <f t="shared" si="13"/>
        <v>100</v>
      </c>
      <c r="D149" s="157" t="str">
        <f t="shared" si="14"/>
        <v>ดีมาก</v>
      </c>
      <c r="E149" s="50"/>
      <c r="F149" s="92"/>
      <c r="G149" s="91"/>
    </row>
    <row r="150" spans="1:7">
      <c r="A150" s="43" t="s">
        <v>21</v>
      </c>
      <c r="B150" s="55">
        <f>IF('ส่วนที่2(คำตอบ)'!$B$16="P",B120,IF('ส่วนที่2(คำตอบ)'!$B$17="P",B130,B139))</f>
        <v>5</v>
      </c>
      <c r="C150" s="153">
        <f t="shared" si="13"/>
        <v>100</v>
      </c>
      <c r="D150" s="157" t="str">
        <f t="shared" si="14"/>
        <v>ดีมาก</v>
      </c>
      <c r="E150" s="50"/>
      <c r="F150" s="92"/>
      <c r="G150" s="91"/>
    </row>
    <row r="151" spans="1:7">
      <c r="A151" s="43" t="s">
        <v>24</v>
      </c>
      <c r="B151" s="55">
        <f>IF('ส่วนที่2(คำตอบ)'!$B$16="P",B121,IF('ส่วนที่2(คำตอบ)'!$B$17="P",B131,B140))</f>
        <v>4.9999999999999991</v>
      </c>
      <c r="C151" s="153">
        <f t="shared" si="13"/>
        <v>99.999999999999972</v>
      </c>
      <c r="D151" s="157" t="str">
        <f t="shared" si="14"/>
        <v>ดีมาก</v>
      </c>
      <c r="E151" s="50"/>
      <c r="F151" s="92"/>
      <c r="G151" s="91"/>
    </row>
    <row r="152" spans="1:7">
      <c r="A152" s="43" t="s">
        <v>195</v>
      </c>
      <c r="B152" s="55">
        <f>IF('ส่วนที่2(คำตอบ)'!$B$16="P",B122,IF('ส่วนที่2(คำตอบ)'!$B$17="P",B132,B141))</f>
        <v>4.9999999999999982</v>
      </c>
      <c r="C152" s="153">
        <f t="shared" si="13"/>
        <v>99.999999999999972</v>
      </c>
      <c r="D152" s="157" t="str">
        <f t="shared" si="14"/>
        <v>ดีมาก</v>
      </c>
      <c r="E152" s="50"/>
      <c r="F152" s="92"/>
      <c r="G152" s="91"/>
    </row>
    <row r="153" spans="1:7">
      <c r="A153" s="52"/>
      <c r="B153" s="69"/>
      <c r="C153" s="201"/>
      <c r="D153" s="202"/>
      <c r="E153" s="50"/>
      <c r="F153" s="92"/>
      <c r="G153" s="91"/>
    </row>
    <row r="154" spans="1:7">
      <c r="C154" s="57" t="s">
        <v>164</v>
      </c>
      <c r="D154" s="58" t="s">
        <v>196</v>
      </c>
      <c r="E154" s="93"/>
      <c r="F154" s="91"/>
      <c r="G154" s="91"/>
    </row>
    <row r="155" spans="1:7" ht="38.25">
      <c r="A155" s="61" t="s">
        <v>100</v>
      </c>
      <c r="B155" s="194" t="s">
        <v>101</v>
      </c>
      <c r="C155" s="199" t="s">
        <v>264</v>
      </c>
      <c r="D155" s="200" t="s">
        <v>271</v>
      </c>
      <c r="E155" s="94"/>
      <c r="F155" s="94"/>
      <c r="G155" s="91"/>
    </row>
    <row r="156" spans="1:7" ht="38.25">
      <c r="A156" s="61" t="s">
        <v>104</v>
      </c>
      <c r="B156" s="195" t="s">
        <v>105</v>
      </c>
      <c r="C156" s="199" t="s">
        <v>270</v>
      </c>
      <c r="D156" s="200" t="s">
        <v>267</v>
      </c>
      <c r="E156" s="94"/>
      <c r="F156" s="94"/>
      <c r="G156" s="91"/>
    </row>
    <row r="157" spans="1:7" ht="38.25">
      <c r="A157" s="61" t="s">
        <v>557</v>
      </c>
      <c r="B157" s="196" t="s">
        <v>109</v>
      </c>
      <c r="C157" s="199" t="s">
        <v>269</v>
      </c>
      <c r="D157" s="200" t="s">
        <v>266</v>
      </c>
      <c r="E157" s="94"/>
      <c r="F157" s="94"/>
      <c r="G157" s="91"/>
    </row>
    <row r="158" spans="1:7" ht="38.25">
      <c r="A158" s="61" t="s">
        <v>112</v>
      </c>
      <c r="B158" s="197" t="s">
        <v>113</v>
      </c>
      <c r="C158" s="199" t="s">
        <v>268</v>
      </c>
      <c r="D158" s="200" t="s">
        <v>265</v>
      </c>
      <c r="E158" s="94"/>
      <c r="F158" s="94"/>
      <c r="G158" s="91"/>
    </row>
    <row r="159" spans="1:7" ht="38.25">
      <c r="A159" s="61" t="s">
        <v>116</v>
      </c>
      <c r="B159" s="198" t="s">
        <v>660</v>
      </c>
      <c r="C159" s="199" t="s">
        <v>272</v>
      </c>
      <c r="D159" s="200" t="s">
        <v>119</v>
      </c>
      <c r="E159" s="94"/>
      <c r="F159" s="94"/>
      <c r="G159" s="91"/>
    </row>
    <row r="160" spans="1:7">
      <c r="E160" s="93"/>
      <c r="F160" s="91"/>
      <c r="G160" s="91"/>
    </row>
    <row r="161" spans="5:9">
      <c r="E161" s="93"/>
      <c r="F161" s="91"/>
      <c r="G161" s="91"/>
      <c r="H161" s="69"/>
      <c r="I161" s="54"/>
    </row>
    <row r="162" spans="5:9">
      <c r="E162" s="93"/>
      <c r="F162" s="91"/>
      <c r="G162" s="91"/>
      <c r="H162" s="69"/>
      <c r="I162" s="54"/>
    </row>
    <row r="163" spans="5:9">
      <c r="F163" s="91"/>
      <c r="H163" s="69"/>
      <c r="I163" s="54"/>
    </row>
    <row r="164" spans="5:9">
      <c r="F164" s="91"/>
      <c r="H164" s="69"/>
      <c r="I164" s="54"/>
    </row>
    <row r="165" spans="5:9">
      <c r="F165" s="91"/>
      <c r="H165" s="69"/>
      <c r="I165" s="54"/>
    </row>
    <row r="167" spans="5:9">
      <c r="F167" s="91"/>
      <c r="H167" s="69"/>
      <c r="I167" s="54"/>
    </row>
    <row r="168" spans="5:9">
      <c r="F168" s="91"/>
      <c r="H168" s="69"/>
      <c r="I168" s="54"/>
    </row>
    <row r="169" spans="5:9">
      <c r="F169" s="91"/>
      <c r="H169" s="69"/>
      <c r="I169" s="54"/>
    </row>
    <row r="170" spans="5:9">
      <c r="F170" s="91"/>
      <c r="H170" s="69"/>
      <c r="I170" s="54"/>
    </row>
    <row r="171" spans="5:9">
      <c r="F171" s="91"/>
      <c r="H171" s="69"/>
      <c r="I171" s="54"/>
    </row>
  </sheetData>
  <sheetProtection sheet="1" objects="1" scenarios="1" selectLockedCells="1"/>
  <dataConsolidate/>
  <dataValidations disablePrompts="1" count="1">
    <dataValidation type="list" allowBlank="1" showInputMessage="1" showErrorMessage="1" sqref="B14:B15">
      <formula1>$K$13:$K$14</formula1>
    </dataValidation>
  </dataValidations>
  <hyperlinks>
    <hyperlink ref="D147" location="ด้านแหล่งน้ำดิบ!A1" display="ด้านแหล่งน้ำดิบ!A1"/>
    <hyperlink ref="A144" location="'ส่วนที่2(คำตอบ)'!A1" display="กลับไปยังส่วนคำตอบ"/>
    <hyperlink ref="D148:D152" location="ด้านแหล่งน้ำดิบ!A1" display="ด้านแหล่งน้ำดิบ!A1"/>
    <hyperlink ref="D148" location="ด้านระบบประปา!A1" display="ด้านระบบประปา!A1"/>
    <hyperlink ref="D149" location="ด้านการควบคุมระบบ!A1" display="ด้านการควบคุมระบบ!A1"/>
    <hyperlink ref="D150" location="ด้านปริมาณและคุณภาพ!A1" display="ด้านปริมาณและคุณภาพ!A1"/>
    <hyperlink ref="D151" location="ด้านการบริหาร!A1" display="ด้านการบริหาร!A1"/>
    <hyperlink ref="D152" location="'ทั้ง 5 ด้าน'!A1" display="'ทั้ง 5 ด้าน'!A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6"/>
  <sheetViews>
    <sheetView workbookViewId="0">
      <selection activeCell="A130" sqref="A130"/>
    </sheetView>
  </sheetViews>
  <sheetFormatPr defaultRowHeight="21"/>
  <cols>
    <col min="1" max="4" width="9" style="3"/>
    <col min="5" max="5" width="9" style="3" customWidth="1"/>
    <col min="6" max="6" width="9" style="3"/>
    <col min="7" max="7" width="9" style="23"/>
    <col min="8" max="11" width="9" style="3"/>
    <col min="12" max="13" width="9" style="3" customWidth="1"/>
    <col min="14" max="16384" width="9" style="3"/>
  </cols>
  <sheetData>
    <row r="1" spans="1:7">
      <c r="A1" s="80" t="s">
        <v>0</v>
      </c>
    </row>
    <row r="2" spans="1:7">
      <c r="A2" s="3" t="s">
        <v>39</v>
      </c>
    </row>
    <row r="3" spans="1:7">
      <c r="A3" s="24" t="s">
        <v>520</v>
      </c>
      <c r="G3" s="23" t="s">
        <v>87</v>
      </c>
    </row>
    <row r="4" spans="1:7">
      <c r="A4" s="24" t="s">
        <v>521</v>
      </c>
      <c r="G4" s="23" t="s">
        <v>273</v>
      </c>
    </row>
    <row r="5" spans="1:7">
      <c r="A5" s="24" t="s">
        <v>522</v>
      </c>
      <c r="G5" s="23" t="s">
        <v>274</v>
      </c>
    </row>
    <row r="6" spans="1:7">
      <c r="A6" s="24" t="s">
        <v>523</v>
      </c>
      <c r="G6" s="23" t="s">
        <v>275</v>
      </c>
    </row>
    <row r="7" spans="1:7">
      <c r="A7" s="24"/>
    </row>
    <row r="8" spans="1:7">
      <c r="A8" s="24"/>
    </row>
    <row r="9" spans="1:7">
      <c r="A9" s="113" t="s">
        <v>587</v>
      </c>
    </row>
    <row r="10" spans="1:7">
      <c r="A10" s="1" t="s">
        <v>609</v>
      </c>
    </row>
    <row r="11" spans="1:7">
      <c r="A11" s="3" t="s">
        <v>610</v>
      </c>
    </row>
    <row r="12" spans="1:7">
      <c r="A12" s="24"/>
    </row>
    <row r="13" spans="1:7">
      <c r="A13" s="24"/>
    </row>
    <row r="14" spans="1:7">
      <c r="A14" s="24"/>
    </row>
    <row r="15" spans="1:7">
      <c r="A15" s="24"/>
    </row>
    <row r="16" spans="1:7">
      <c r="A16" s="3" t="s">
        <v>120</v>
      </c>
    </row>
    <row r="17" spans="1:7">
      <c r="A17" s="3" t="s">
        <v>563</v>
      </c>
      <c r="G17" s="23" t="s">
        <v>87</v>
      </c>
    </row>
    <row r="18" spans="1:7">
      <c r="A18" s="3" t="s">
        <v>564</v>
      </c>
      <c r="G18" s="23" t="s">
        <v>87</v>
      </c>
    </row>
    <row r="19" spans="1:7">
      <c r="A19" s="3" t="s">
        <v>276</v>
      </c>
      <c r="G19" s="23" t="s">
        <v>87</v>
      </c>
    </row>
    <row r="20" spans="1:7">
      <c r="A20" s="3" t="s">
        <v>277</v>
      </c>
      <c r="G20" s="23" t="s">
        <v>87</v>
      </c>
    </row>
    <row r="21" spans="1:7">
      <c r="A21" s="3" t="s">
        <v>519</v>
      </c>
      <c r="G21" s="23" t="s">
        <v>87</v>
      </c>
    </row>
    <row r="23" spans="1:7">
      <c r="A23" s="81" t="s">
        <v>132</v>
      </c>
    </row>
    <row r="24" spans="1:7">
      <c r="A24" s="3" t="s">
        <v>2</v>
      </c>
    </row>
    <row r="25" spans="1:7">
      <c r="A25" s="3" t="s">
        <v>70</v>
      </c>
    </row>
    <row r="26" spans="1:7">
      <c r="A26" s="3" t="s">
        <v>357</v>
      </c>
      <c r="G26" s="23" t="s">
        <v>87</v>
      </c>
    </row>
    <row r="29" spans="1:7">
      <c r="A29" s="24" t="s">
        <v>3</v>
      </c>
    </row>
    <row r="30" spans="1:7">
      <c r="A30" s="3" t="s">
        <v>526</v>
      </c>
      <c r="G30" s="23" t="s">
        <v>87</v>
      </c>
    </row>
    <row r="31" spans="1:7">
      <c r="A31" s="3" t="s">
        <v>278</v>
      </c>
      <c r="G31" s="23" t="s">
        <v>273</v>
      </c>
    </row>
    <row r="33" spans="1:7">
      <c r="A33" s="3" t="s">
        <v>166</v>
      </c>
    </row>
    <row r="34" spans="1:7">
      <c r="A34" s="3" t="s">
        <v>527</v>
      </c>
      <c r="G34" s="23" t="s">
        <v>87</v>
      </c>
    </row>
    <row r="35" spans="1:7">
      <c r="A35" s="3" t="s">
        <v>358</v>
      </c>
      <c r="G35" s="23" t="s">
        <v>273</v>
      </c>
    </row>
    <row r="37" spans="1:7">
      <c r="A37" s="3" t="s">
        <v>83</v>
      </c>
    </row>
    <row r="38" spans="1:7">
      <c r="A38" s="3" t="s">
        <v>279</v>
      </c>
      <c r="G38" s="23" t="s">
        <v>87</v>
      </c>
    </row>
    <row r="40" spans="1:7">
      <c r="A40" s="113" t="s">
        <v>424</v>
      </c>
    </row>
    <row r="41" spans="1:7">
      <c r="A41" s="115" t="s">
        <v>524</v>
      </c>
      <c r="G41" s="23" t="s">
        <v>87</v>
      </c>
    </row>
    <row r="42" spans="1:7">
      <c r="A42" s="113" t="s">
        <v>463</v>
      </c>
    </row>
    <row r="43" spans="1:7">
      <c r="A43" s="115" t="s">
        <v>525</v>
      </c>
      <c r="G43" s="23" t="s">
        <v>87</v>
      </c>
    </row>
    <row r="53" spans="1:7">
      <c r="A53" s="3" t="s">
        <v>4</v>
      </c>
    </row>
    <row r="54" spans="1:7">
      <c r="A54" s="3" t="s">
        <v>72</v>
      </c>
    </row>
    <row r="55" spans="1:7">
      <c r="A55" s="3" t="s">
        <v>528</v>
      </c>
      <c r="G55" s="23" t="s">
        <v>87</v>
      </c>
    </row>
    <row r="56" spans="1:7">
      <c r="A56" s="3" t="s">
        <v>359</v>
      </c>
      <c r="G56" s="23" t="s">
        <v>273</v>
      </c>
    </row>
    <row r="58" spans="1:7">
      <c r="A58" s="3" t="s">
        <v>5</v>
      </c>
    </row>
    <row r="59" spans="1:7">
      <c r="A59" s="3" t="s">
        <v>529</v>
      </c>
      <c r="G59" s="23" t="s">
        <v>87</v>
      </c>
    </row>
    <row r="60" spans="1:7">
      <c r="A60" s="3" t="s">
        <v>280</v>
      </c>
      <c r="G60" s="23" t="s">
        <v>273</v>
      </c>
    </row>
    <row r="62" spans="1:7">
      <c r="A62" s="3" t="s">
        <v>6</v>
      </c>
    </row>
    <row r="63" spans="1:7">
      <c r="A63" s="3" t="s">
        <v>530</v>
      </c>
      <c r="G63" s="23" t="s">
        <v>87</v>
      </c>
    </row>
    <row r="64" spans="1:7">
      <c r="A64" s="3" t="s">
        <v>531</v>
      </c>
      <c r="G64" s="23" t="s">
        <v>273</v>
      </c>
    </row>
    <row r="66" spans="1:7">
      <c r="A66" s="3" t="s">
        <v>7</v>
      </c>
    </row>
    <row r="67" spans="1:7">
      <c r="A67" s="3" t="s">
        <v>532</v>
      </c>
      <c r="G67" s="23" t="s">
        <v>87</v>
      </c>
    </row>
    <row r="68" spans="1:7">
      <c r="A68" s="3" t="s">
        <v>281</v>
      </c>
      <c r="G68" s="23" t="s">
        <v>273</v>
      </c>
    </row>
    <row r="70" spans="1:7">
      <c r="A70" s="3" t="s">
        <v>8</v>
      </c>
    </row>
    <row r="71" spans="1:7">
      <c r="A71" s="3" t="s">
        <v>533</v>
      </c>
      <c r="G71" s="23" t="s">
        <v>87</v>
      </c>
    </row>
    <row r="72" spans="1:7">
      <c r="A72" s="3" t="s">
        <v>282</v>
      </c>
      <c r="G72" s="23" t="s">
        <v>273</v>
      </c>
    </row>
    <row r="74" spans="1:7">
      <c r="A74" s="3" t="s">
        <v>9</v>
      </c>
    </row>
    <row r="75" spans="1:7">
      <c r="A75" s="3" t="s">
        <v>534</v>
      </c>
      <c r="G75" s="23" t="s">
        <v>87</v>
      </c>
    </row>
    <row r="76" spans="1:7">
      <c r="A76" s="3" t="s">
        <v>283</v>
      </c>
      <c r="G76" s="23" t="s">
        <v>273</v>
      </c>
    </row>
    <row r="78" spans="1:7">
      <c r="A78" s="3" t="s">
        <v>73</v>
      </c>
    </row>
    <row r="79" spans="1:7">
      <c r="A79" s="3" t="s">
        <v>168</v>
      </c>
    </row>
    <row r="80" spans="1:7">
      <c r="A80" s="3" t="s">
        <v>535</v>
      </c>
    </row>
    <row r="81" spans="1:1">
      <c r="A81" s="3" t="s">
        <v>284</v>
      </c>
    </row>
    <row r="83" spans="1:1">
      <c r="A83" s="3" t="s">
        <v>169</v>
      </c>
    </row>
    <row r="84" spans="1:1">
      <c r="A84" s="3" t="s">
        <v>536</v>
      </c>
    </row>
    <row r="85" spans="1:1">
      <c r="A85" s="3" t="s">
        <v>285</v>
      </c>
    </row>
    <row r="87" spans="1:1">
      <c r="A87" s="1" t="s">
        <v>426</v>
      </c>
    </row>
    <row r="88" spans="1:1">
      <c r="A88" s="1" t="s">
        <v>540</v>
      </c>
    </row>
    <row r="89" spans="1:1">
      <c r="A89" s="1" t="s">
        <v>537</v>
      </c>
    </row>
    <row r="91" spans="1:1">
      <c r="A91" s="3" t="s">
        <v>140</v>
      </c>
    </row>
    <row r="92" spans="1:1">
      <c r="A92" s="3" t="s">
        <v>286</v>
      </c>
    </row>
    <row r="93" spans="1:1">
      <c r="A93" s="3" t="s">
        <v>287</v>
      </c>
    </row>
    <row r="95" spans="1:1">
      <c r="A95" s="3" t="s">
        <v>288</v>
      </c>
    </row>
    <row r="96" spans="1:1">
      <c r="A96" s="3" t="s">
        <v>539</v>
      </c>
    </row>
    <row r="97" spans="1:1">
      <c r="A97" s="3" t="s">
        <v>289</v>
      </c>
    </row>
    <row r="99" spans="1:1">
      <c r="A99" s="3" t="s">
        <v>90</v>
      </c>
    </row>
    <row r="100" spans="1:1">
      <c r="A100" s="3" t="s">
        <v>538</v>
      </c>
    </row>
    <row r="101" spans="1:1">
      <c r="A101" s="3" t="s">
        <v>290</v>
      </c>
    </row>
    <row r="103" spans="1:1">
      <c r="A103" s="3" t="s">
        <v>91</v>
      </c>
    </row>
    <row r="104" spans="1:1">
      <c r="A104" s="3" t="s">
        <v>541</v>
      </c>
    </row>
    <row r="105" spans="1:1">
      <c r="A105" s="3" t="s">
        <v>291</v>
      </c>
    </row>
    <row r="107" spans="1:1">
      <c r="A107" s="3" t="s">
        <v>89</v>
      </c>
    </row>
    <row r="108" spans="1:1">
      <c r="A108" s="3" t="s">
        <v>542</v>
      </c>
    </row>
    <row r="109" spans="1:1">
      <c r="A109" s="3" t="s">
        <v>292</v>
      </c>
    </row>
    <row r="112" spans="1:1">
      <c r="A112" s="3" t="s">
        <v>74</v>
      </c>
    </row>
    <row r="113" spans="1:1">
      <c r="A113" s="3" t="s">
        <v>543</v>
      </c>
    </row>
    <row r="114" spans="1:1">
      <c r="A114" s="3" t="s">
        <v>293</v>
      </c>
    </row>
    <row r="116" spans="1:1">
      <c r="A116" s="3" t="s">
        <v>294</v>
      </c>
    </row>
    <row r="117" spans="1:1">
      <c r="A117" s="3" t="s">
        <v>544</v>
      </c>
    </row>
    <row r="118" spans="1:1">
      <c r="A118" s="3" t="s">
        <v>295</v>
      </c>
    </row>
    <row r="120" spans="1:1">
      <c r="A120" s="3" t="s">
        <v>296</v>
      </c>
    </row>
    <row r="121" spans="1:1">
      <c r="A121" s="3" t="s">
        <v>297</v>
      </c>
    </row>
    <row r="122" spans="1:1">
      <c r="A122" s="3" t="s">
        <v>298</v>
      </c>
    </row>
    <row r="125" spans="1:1">
      <c r="A125" s="3" t="s">
        <v>148</v>
      </c>
    </row>
    <row r="126" spans="1:1">
      <c r="A126" s="3" t="s">
        <v>299</v>
      </c>
    </row>
    <row r="128" spans="1:1">
      <c r="A128" s="3" t="s">
        <v>92</v>
      </c>
    </row>
    <row r="129" spans="1:1">
      <c r="A129" s="3" t="s">
        <v>300</v>
      </c>
    </row>
    <row r="132" spans="1:1">
      <c r="A132" s="3" t="s">
        <v>76</v>
      </c>
    </row>
    <row r="133" spans="1:1">
      <c r="A133" s="3" t="s">
        <v>302</v>
      </c>
    </row>
    <row r="134" spans="1:1">
      <c r="A134" s="3" t="s">
        <v>303</v>
      </c>
    </row>
    <row r="136" spans="1:1">
      <c r="A136" s="3" t="s">
        <v>77</v>
      </c>
    </row>
    <row r="137" spans="1:1">
      <c r="A137" s="3" t="s">
        <v>304</v>
      </c>
    </row>
    <row r="138" spans="1:1">
      <c r="A138" s="3" t="s">
        <v>305</v>
      </c>
    </row>
    <row r="140" spans="1:1">
      <c r="A140" s="3" t="s">
        <v>360</v>
      </c>
    </row>
    <row r="141" spans="1:1">
      <c r="A141" s="3" t="s">
        <v>306</v>
      </c>
    </row>
    <row r="142" spans="1:1">
      <c r="A142" s="3" t="s">
        <v>307</v>
      </c>
    </row>
    <row r="144" spans="1:1">
      <c r="A144" s="3" t="s">
        <v>178</v>
      </c>
    </row>
    <row r="145" spans="1:1">
      <c r="A145" s="3" t="s">
        <v>545</v>
      </c>
    </row>
    <row r="146" spans="1:1">
      <c r="A146" s="3" t="s">
        <v>361</v>
      </c>
    </row>
    <row r="148" spans="1:1">
      <c r="A148" s="3" t="s">
        <v>179</v>
      </c>
    </row>
    <row r="149" spans="1:1">
      <c r="A149" s="3" t="s">
        <v>546</v>
      </c>
    </row>
    <row r="150" spans="1:1">
      <c r="A150" s="3" t="s">
        <v>301</v>
      </c>
    </row>
    <row r="153" spans="1:1">
      <c r="A153" s="3" t="s">
        <v>79</v>
      </c>
    </row>
    <row r="154" spans="1:1">
      <c r="A154" s="3" t="s">
        <v>308</v>
      </c>
    </row>
    <row r="156" spans="1:1">
      <c r="A156" s="3" t="s">
        <v>182</v>
      </c>
    </row>
    <row r="157" spans="1:1">
      <c r="A157" s="3" t="s">
        <v>309</v>
      </c>
    </row>
    <row r="158" spans="1:1">
      <c r="A158" s="3" t="s">
        <v>310</v>
      </c>
    </row>
    <row r="160" spans="1:1">
      <c r="A160" s="3" t="s">
        <v>80</v>
      </c>
    </row>
    <row r="161" spans="1:1">
      <c r="A161" s="3" t="s">
        <v>311</v>
      </c>
    </row>
    <row r="162" spans="1:1">
      <c r="A162" s="3" t="s">
        <v>312</v>
      </c>
    </row>
    <row r="164" spans="1:1">
      <c r="A164" s="3" t="s">
        <v>81</v>
      </c>
    </row>
    <row r="165" spans="1:1">
      <c r="A165" s="3" t="s">
        <v>313</v>
      </c>
    </row>
    <row r="166" spans="1:1">
      <c r="A166" s="3" t="s">
        <v>314</v>
      </c>
    </row>
    <row r="168" spans="1:1">
      <c r="A168" s="3" t="s">
        <v>82</v>
      </c>
    </row>
    <row r="169" spans="1:1">
      <c r="A169" s="3" t="s">
        <v>315</v>
      </c>
    </row>
    <row r="170" spans="1:1">
      <c r="A170" s="3" t="s">
        <v>316</v>
      </c>
    </row>
    <row r="172" spans="1:1">
      <c r="A172" s="3" t="s">
        <v>86</v>
      </c>
    </row>
    <row r="173" spans="1:1">
      <c r="A173" s="3" t="s">
        <v>317</v>
      </c>
    </row>
    <row r="174" spans="1:1">
      <c r="A174" s="3" t="s">
        <v>318</v>
      </c>
    </row>
    <row r="176" spans="1:1">
      <c r="A176" s="3" t="s">
        <v>362</v>
      </c>
    </row>
    <row r="177" spans="1:1">
      <c r="A177" s="3" t="s">
        <v>319</v>
      </c>
    </row>
    <row r="178" spans="1:1">
      <c r="A178" s="3" t="s">
        <v>320</v>
      </c>
    </row>
    <row r="181" spans="1:1">
      <c r="A181" s="3" t="s">
        <v>150</v>
      </c>
    </row>
    <row r="182" spans="1:1">
      <c r="A182" s="3" t="s">
        <v>547</v>
      </c>
    </row>
    <row r="183" spans="1:1">
      <c r="A183" s="3" t="s">
        <v>548</v>
      </c>
    </row>
    <row r="184" spans="1:1">
      <c r="A184" s="3" t="s">
        <v>549</v>
      </c>
    </row>
    <row r="186" spans="1:1">
      <c r="A186" s="3" t="s">
        <v>18</v>
      </c>
    </row>
    <row r="187" spans="1:1">
      <c r="A187" s="3" t="s">
        <v>321</v>
      </c>
    </row>
    <row r="188" spans="1:1">
      <c r="A188" s="3" t="s">
        <v>322</v>
      </c>
    </row>
    <row r="189" spans="1:1">
      <c r="A189" s="3" t="s">
        <v>323</v>
      </c>
    </row>
    <row r="190" spans="1:1">
      <c r="A190" s="3" t="s">
        <v>324</v>
      </c>
    </row>
    <row r="192" spans="1:1">
      <c r="A192" s="3" t="s">
        <v>20</v>
      </c>
    </row>
    <row r="193" spans="1:1">
      <c r="A193" s="3" t="s">
        <v>325</v>
      </c>
    </row>
    <row r="194" spans="1:1">
      <c r="A194" s="3" t="s">
        <v>326</v>
      </c>
    </row>
    <row r="195" spans="1:1">
      <c r="A195" s="3" t="s">
        <v>327</v>
      </c>
    </row>
    <row r="197" spans="1:1">
      <c r="A197" s="1" t="s">
        <v>437</v>
      </c>
    </row>
    <row r="198" spans="1:1">
      <c r="A198" s="1" t="s">
        <v>550</v>
      </c>
    </row>
    <row r="199" spans="1:1">
      <c r="A199" s="1" t="s">
        <v>551</v>
      </c>
    </row>
    <row r="202" spans="1:1">
      <c r="A202" s="3" t="s">
        <v>22</v>
      </c>
    </row>
    <row r="203" spans="1:1">
      <c r="A203" s="3" t="s">
        <v>328</v>
      </c>
    </row>
    <row r="206" spans="1:1">
      <c r="A206" s="3" t="s">
        <v>572</v>
      </c>
    </row>
    <row r="207" spans="1:1">
      <c r="A207" s="3" t="s">
        <v>573</v>
      </c>
    </row>
    <row r="210" spans="1:1">
      <c r="A210" s="3" t="s">
        <v>329</v>
      </c>
    </row>
    <row r="211" spans="1:1">
      <c r="A211" s="3" t="s">
        <v>561</v>
      </c>
    </row>
    <row r="212" spans="1:1">
      <c r="A212" s="3" t="s">
        <v>562</v>
      </c>
    </row>
    <row r="213" spans="1:1">
      <c r="A213" s="3" t="s">
        <v>558</v>
      </c>
    </row>
    <row r="214" spans="1:1">
      <c r="A214" s="3" t="s">
        <v>559</v>
      </c>
    </row>
    <row r="215" spans="1:1">
      <c r="A215" s="3" t="s">
        <v>560</v>
      </c>
    </row>
    <row r="217" spans="1:1">
      <c r="A217" s="1" t="s">
        <v>444</v>
      </c>
    </row>
    <row r="218" spans="1:1">
      <c r="A218" s="1" t="s">
        <v>553</v>
      </c>
    </row>
    <row r="219" spans="1:1">
      <c r="A219" s="1" t="s">
        <v>552</v>
      </c>
    </row>
    <row r="221" spans="1:1">
      <c r="A221" s="3" t="s">
        <v>23</v>
      </c>
    </row>
    <row r="223" spans="1:1">
      <c r="A223" s="3" t="s">
        <v>330</v>
      </c>
    </row>
    <row r="224" spans="1:1">
      <c r="A224" s="3" t="s">
        <v>331</v>
      </c>
    </row>
    <row r="225" spans="1:1">
      <c r="A225" s="3" t="s">
        <v>332</v>
      </c>
    </row>
    <row r="227" spans="1:1">
      <c r="A227" s="3" t="s">
        <v>45</v>
      </c>
    </row>
    <row r="228" spans="1:1">
      <c r="A228" s="3" t="s">
        <v>333</v>
      </c>
    </row>
    <row r="230" spans="1:1">
      <c r="A230" s="3" t="s">
        <v>46</v>
      </c>
    </row>
    <row r="231" spans="1:1">
      <c r="A231" s="3" t="s">
        <v>334</v>
      </c>
    </row>
    <row r="233" spans="1:1">
      <c r="A233" s="3" t="s">
        <v>47</v>
      </c>
    </row>
    <row r="234" spans="1:1">
      <c r="A234" s="3" t="s">
        <v>335</v>
      </c>
    </row>
    <row r="235" spans="1:1">
      <c r="A235" s="3" t="s">
        <v>336</v>
      </c>
    </row>
    <row r="236" spans="1:1">
      <c r="A236" s="3" t="s">
        <v>337</v>
      </c>
    </row>
    <row r="237" spans="1:1">
      <c r="A237" s="3" t="s">
        <v>338</v>
      </c>
    </row>
    <row r="239" spans="1:1">
      <c r="A239" s="3" t="s">
        <v>161</v>
      </c>
    </row>
    <row r="240" spans="1:1">
      <c r="A240" s="3" t="s">
        <v>339</v>
      </c>
    </row>
    <row r="241" spans="1:1">
      <c r="A241" s="3" t="s">
        <v>340</v>
      </c>
    </row>
    <row r="243" spans="1:1">
      <c r="A243" s="3" t="s">
        <v>50</v>
      </c>
    </row>
    <row r="244" spans="1:1">
      <c r="A244" s="3" t="s">
        <v>341</v>
      </c>
    </row>
    <row r="246" spans="1:1">
      <c r="A246" s="3" t="s">
        <v>51</v>
      </c>
    </row>
    <row r="247" spans="1:1">
      <c r="A247" s="3" t="s">
        <v>342</v>
      </c>
    </row>
    <row r="249" spans="1:1">
      <c r="A249" s="3" t="s">
        <v>52</v>
      </c>
    </row>
    <row r="250" spans="1:1">
      <c r="A250" s="3" t="s">
        <v>343</v>
      </c>
    </row>
    <row r="252" spans="1:1">
      <c r="A252" s="3" t="s">
        <v>53</v>
      </c>
    </row>
    <row r="253" spans="1:1">
      <c r="A253" s="3" t="s">
        <v>344</v>
      </c>
    </row>
    <row r="254" spans="1:1">
      <c r="A254" s="3" t="s">
        <v>345</v>
      </c>
    </row>
    <row r="255" spans="1:1">
      <c r="A255" s="3" t="s">
        <v>661</v>
      </c>
    </row>
    <row r="257" spans="1:1">
      <c r="A257" s="3" t="s">
        <v>54</v>
      </c>
    </row>
    <row r="258" spans="1:1">
      <c r="A258" s="3" t="s">
        <v>346</v>
      </c>
    </row>
    <row r="261" spans="1:1">
      <c r="A261" s="3" t="s">
        <v>55</v>
      </c>
    </row>
    <row r="262" spans="1:1">
      <c r="A262" s="3" t="s">
        <v>347</v>
      </c>
    </row>
    <row r="263" spans="1:1">
      <c r="A263" s="3" t="s">
        <v>348</v>
      </c>
    </row>
    <row r="265" spans="1:1">
      <c r="A265" s="3" t="s">
        <v>57</v>
      </c>
    </row>
    <row r="266" spans="1:1">
      <c r="A266" s="3" t="s">
        <v>349</v>
      </c>
    </row>
    <row r="268" spans="1:1">
      <c r="A268" s="3" t="s">
        <v>58</v>
      </c>
    </row>
    <row r="269" spans="1:1">
      <c r="A269" s="3" t="s">
        <v>350</v>
      </c>
    </row>
    <row r="270" spans="1:1">
      <c r="A270" s="3" t="s">
        <v>351</v>
      </c>
    </row>
    <row r="273" spans="1:1">
      <c r="A273" s="3" t="s">
        <v>60</v>
      </c>
    </row>
    <row r="274" spans="1:1">
      <c r="A274" s="3" t="s">
        <v>352</v>
      </c>
    </row>
    <row r="276" spans="1:1">
      <c r="A276" s="3" t="s">
        <v>163</v>
      </c>
    </row>
    <row r="277" spans="1:1">
      <c r="A277" s="3" t="s">
        <v>353</v>
      </c>
    </row>
    <row r="279" spans="1:1">
      <c r="A279" s="3" t="s">
        <v>63</v>
      </c>
    </row>
    <row r="280" spans="1:1">
      <c r="A280" s="3" t="s">
        <v>354</v>
      </c>
    </row>
    <row r="282" spans="1:1">
      <c r="A282" s="3" t="s">
        <v>64</v>
      </c>
    </row>
    <row r="283" spans="1:1">
      <c r="A283" s="3" t="s">
        <v>355</v>
      </c>
    </row>
    <row r="285" spans="1:1">
      <c r="A285" s="3" t="s">
        <v>62</v>
      </c>
    </row>
    <row r="286" spans="1:1">
      <c r="A286" s="3" t="s">
        <v>356</v>
      </c>
    </row>
  </sheetData>
  <dataConsolidate>
    <dataRefs count="2">
      <dataRef ref="N5" sheet="comment" r:id="rId1"/>
      <dataRef ref="O5" sheet="comment" r:id="rId2"/>
    </dataRefs>
  </dataConsolid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H11"/>
  <sheetViews>
    <sheetView workbookViewId="0">
      <selection activeCell="A11" sqref="A11"/>
    </sheetView>
  </sheetViews>
  <sheetFormatPr defaultRowHeight="21"/>
  <cols>
    <col min="1" max="2" width="9" style="3"/>
    <col min="3" max="3" width="16" style="3" customWidth="1"/>
    <col min="4" max="4" width="12.125" style="3" customWidth="1"/>
    <col min="5" max="5" width="9" style="3"/>
    <col min="6" max="6" width="4.125" style="3" customWidth="1"/>
    <col min="7" max="7" width="8" style="3" customWidth="1"/>
    <col min="8" max="8" width="6.375" style="3" customWidth="1"/>
    <col min="9" max="16384" width="9" style="3"/>
  </cols>
  <sheetData>
    <row r="1" spans="1:8">
      <c r="A1" s="81" t="s">
        <v>363</v>
      </c>
    </row>
    <row r="2" spans="1:8">
      <c r="A2" s="3" t="str">
        <f>IF(ANS!B4="ข",comment!A3,IF(ANS!B4="ค",comment!A4,IF(ANS!B4="ง",comment!A5,IF(ANS!B4="จ",comment!A6,""))))</f>
        <v/>
      </c>
      <c r="E2" s="3" t="str">
        <f>IF(ANS!B4="ข",'ส่วนที่2(คำตอบ)'!C6,IF(ANS!B4="ค",'ส่วนที่2(คำตอบ)'!C6,IF(ANS!B4="ง",'ส่วนที่2(คำตอบ)'!C6,IF(ANS!B4="จ",'ส่วนที่2(คำตอบ)'!C6,""))))</f>
        <v/>
      </c>
      <c r="F2" s="3" t="str">
        <f>IF(ANS!B4="ข",'ส่วนที่2(คำตอบ)'!D6,IF(ANS!B4="ค",'ส่วนที่2(คำตอบ)'!D6,IF(ANS!B4="ง",'ส่วนที่2(คำตอบ)'!D6,IF(ANS!B4="จ",'ส่วนที่2(คำตอบ)'!D6,""))))</f>
        <v/>
      </c>
    </row>
    <row r="3" spans="1:8">
      <c r="A3" s="3" t="str">
        <f>IF(ANS!B7="ข",comment!A17,"")</f>
        <v/>
      </c>
    </row>
    <row r="4" spans="1:8">
      <c r="A4" s="3" t="str">
        <f>IF(ANS!B8="ข",comment!A18,"")</f>
        <v/>
      </c>
    </row>
    <row r="5" spans="1:8">
      <c r="A5" s="3" t="str">
        <f>IF(ANS!B9="ข",comment!A19,"")</f>
        <v/>
      </c>
    </row>
    <row r="6" spans="1:8">
      <c r="A6" s="3" t="str">
        <f>IF(ANS!B10="ข",comment!A20,"")</f>
        <v/>
      </c>
    </row>
    <row r="7" spans="1:8">
      <c r="A7" s="3" t="str">
        <f>IF(ANS!B11="ข",comment!A21,"")</f>
        <v/>
      </c>
    </row>
    <row r="8" spans="1:8" hidden="1">
      <c r="A8" s="3" t="str">
        <f>IF(ANS!B5="ข",comment!A10,IF(ANS!B5="ค",comment!A11,""))</f>
        <v>มีแหล่งน้ำดิบสำรองแต่ไม่เพียงพอ</v>
      </c>
      <c r="D8" s="3" t="str">
        <f>IF(ANS!B5="ข",'ส่วนที่2(คำตอบ)'!C7,"")</f>
        <v>ชนิดของแหล่งน้ำ</v>
      </c>
      <c r="E8" s="3" t="str">
        <f>IF(ANS!B5="ข",'ส่วนที่2(คำตอบ)'!D7,"")</f>
        <v xml:space="preserve">..................... ความจุ................ </v>
      </c>
      <c r="H8" s="3" t="str">
        <f>IF(ANS!B5="ข",'ส่วนที่2(คำตอบ)'!E7,"")</f>
        <v>ลูกบาศก์เมตร</v>
      </c>
    </row>
    <row r="9" spans="1:8">
      <c r="A9" s="3" t="str">
        <f>IF(ANS!B4="ข",ด้านแหล่งน้ำดิบ!A8,IF(ANS!B4="ค",ด้านแหล่งน้ำดิบ!A8,IF(ANS!B4="ง",ด้านแหล่งน้ำดิบ!A8,IF(ANS!B4="จ",ด้านแหล่งน้ำดิบ!A8,""))))</f>
        <v/>
      </c>
      <c r="D9" s="3" t="str">
        <f>IF(ANS!B4="ข",ด้านแหล่งน้ำดิบ!D8,IF(ANS!B4="ค",ด้านแหล่งน้ำดิบ!D8,IF(ANS!B4="ง",ด้านแหล่งน้ำดิบ!D8,IF(ANS!B4="จ",ด้านแหล่งน้ำดิบ!D8,""))))</f>
        <v/>
      </c>
      <c r="E9" s="3" t="str">
        <f>IF(ANS!B4="ข",ด้านแหล่งน้ำดิบ!E8,IF(ANS!B4="ค",ด้านแหล่งน้ำดิบ!E8,IF(ANS!B4="ง",ด้านแหล่งน้ำดิบ!E8,IF(ANS!B4="จ",ด้านแหล่งน้ำดิบ!E8,""))))</f>
        <v/>
      </c>
      <c r="H9" s="3" t="str">
        <f>IF(ANS!B4="ข",ด้านแหล่งน้ำดิบ!H8,IF(ANS!B4="ค",ด้านแหล่งน้ำดิบ!H8,IF(ANS!B4="ง",ด้านแหล่งน้ำดิบ!H8,IF(ANS!B4="จ",ด้านแหล่งน้ำดิบ!H8,""))))</f>
        <v/>
      </c>
    </row>
    <row r="11" spans="1:8">
      <c r="A11" s="150" t="s">
        <v>364</v>
      </c>
    </row>
  </sheetData>
  <sheetProtection sheet="1" objects="1" scenarios="1" selectLockedCells="1"/>
  <hyperlinks>
    <hyperlink ref="A11" location="ANS!A1" display="กลับ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A33"/>
  <sheetViews>
    <sheetView workbookViewId="0">
      <selection activeCell="A33" sqref="A33"/>
    </sheetView>
  </sheetViews>
  <sheetFormatPr defaultRowHeight="21"/>
  <cols>
    <col min="1" max="16384" width="9" style="3"/>
  </cols>
  <sheetData>
    <row r="1" spans="1:1">
      <c r="A1" s="81" t="s">
        <v>365</v>
      </c>
    </row>
    <row r="2" spans="1:1">
      <c r="A2" s="81" t="s">
        <v>2</v>
      </c>
    </row>
    <row r="3" spans="1:1">
      <c r="A3" s="3" t="str">
        <f>IF(ANS!B17="ข",comment!A26,"")</f>
        <v/>
      </c>
    </row>
    <row r="4" spans="1:1">
      <c r="A4" s="3" t="str">
        <f>IF(ANS!B18="ข",comment!A30,IF(ANS!B18="ค",comment!A31,""))</f>
        <v/>
      </c>
    </row>
    <row r="5" spans="1:1">
      <c r="A5" s="3" t="str">
        <f>IF(ANS!B19="ข",comment!A34,IF(ANS!B19="ค",comment!A35,""))</f>
        <v/>
      </c>
    </row>
    <row r="6" spans="1:1">
      <c r="A6" s="3" t="str">
        <f>IF(ANS!B20="ข",comment!A38,"")</f>
        <v/>
      </c>
    </row>
    <row r="8" spans="1:1">
      <c r="A8" s="81" t="s">
        <v>4</v>
      </c>
    </row>
    <row r="9" spans="1:1">
      <c r="A9" s="3" t="str">
        <f>IF(ANS!B22="ข",comment!A41,"")</f>
        <v/>
      </c>
    </row>
    <row r="10" spans="1:1">
      <c r="A10" s="24" t="str">
        <f>IF(ANS!B23="ข",comment!A43,"")</f>
        <v/>
      </c>
    </row>
    <row r="11" spans="1:1">
      <c r="A11" s="3" t="str">
        <f>IF(ANS!B24="ข",comment!A55,IF(ANS!B24="ค",comment!A56,""))</f>
        <v/>
      </c>
    </row>
    <row r="12" spans="1:1">
      <c r="A12" s="3" t="str">
        <f>IF(ANS!B25="ข",comment!A59,IF(ANS!B25="ค",comment!A60,""))</f>
        <v/>
      </c>
    </row>
    <row r="13" spans="1:1">
      <c r="A13" s="3" t="str">
        <f>IF(ANS!B27="ข",comment!A63,IF(ANS!B27="ค",comment!A64,""))</f>
        <v/>
      </c>
    </row>
    <row r="14" spans="1:1">
      <c r="A14" s="3" t="str">
        <f>IF(ANS!B28="ข",comment!A67,IF(ANS!B28="ค",comment!A68,""))</f>
        <v/>
      </c>
    </row>
    <row r="15" spans="1:1">
      <c r="A15" s="3" t="str">
        <f>IF(ANS!B29="ข",comment!A71,IF(ANS!B29="ข",comment!A72,""))</f>
        <v/>
      </c>
    </row>
    <row r="16" spans="1:1">
      <c r="A16" s="3" t="str">
        <f>IF(ANS!B30="ข",comment!A75,IF(ANS!B30="ค",comment!A76,""))</f>
        <v/>
      </c>
    </row>
    <row r="17" spans="1:1">
      <c r="A17" s="3" t="str">
        <f>IF(ANS!B32="ข",comment!A80,IF(ANS!B32="ค",comment!A81,""))</f>
        <v/>
      </c>
    </row>
    <row r="18" spans="1:1">
      <c r="A18" s="3" t="str">
        <f>IF(ANS!B33="ข",comment!A84,IF(ANS!B33="ค",comment!A85,""))</f>
        <v/>
      </c>
    </row>
    <row r="19" spans="1:1">
      <c r="A19" s="3" t="str">
        <f>IF(ANS!B34="ข",comment!A88,IF(ANS!B34="ค",comment!A89,""))</f>
        <v/>
      </c>
    </row>
    <row r="21" spans="1:1">
      <c r="A21" s="81" t="s">
        <v>10</v>
      </c>
    </row>
    <row r="22" spans="1:1">
      <c r="A22" s="3" t="str">
        <f>IF(ANS!B37="ก",comment!A92,IF(ANS!B37="ข",comment!A93,""))</f>
        <v/>
      </c>
    </row>
    <row r="23" spans="1:1">
      <c r="A23" s="3" t="str">
        <f>IF(ANS!B38="ข",comment!A92,IF(ANS!B38="ค",comment!A93,""))</f>
        <v/>
      </c>
    </row>
    <row r="24" spans="1:1">
      <c r="A24" s="3" t="str">
        <f>IF(ANS!B39="ข",comment!A96,IF(ANS!B39="ค",comment!A97,""))</f>
        <v/>
      </c>
    </row>
    <row r="25" spans="1:1">
      <c r="A25" s="3" t="str">
        <f>IF(ANS!B40="ข",comment!A100,IF(ANS!B40="ค",comment!A101,""))</f>
        <v/>
      </c>
    </row>
    <row r="26" spans="1:1">
      <c r="A26" s="3" t="str">
        <f>IF(ANS!B41="ข",comment!A104,IF(ANS!B41="ค",comment!A105,""))</f>
        <v/>
      </c>
    </row>
    <row r="27" spans="1:1">
      <c r="A27" s="3" t="str">
        <f>IF(ANS!B42="ข",comment!A108,IF(ANS!B42="ค",comment!A109,""))</f>
        <v/>
      </c>
    </row>
    <row r="28" spans="1:1">
      <c r="A28" s="3" t="str">
        <f>IF(ANS!B43="ข",comment!A113,IF(ANS!B43="ค",comment!A114,""))</f>
        <v/>
      </c>
    </row>
    <row r="29" spans="1:1">
      <c r="A29" s="3" t="str">
        <f>IF(ANS!B44="ข",comment!A117,IF(ANS!B44="ค",comment!A118,""))</f>
        <v/>
      </c>
    </row>
    <row r="30" spans="1:1">
      <c r="A30" s="3" t="str">
        <f>IF(ANS!B45="ข",comment!A121,IF(ANS!B45="ค",comment!A122,""))</f>
        <v/>
      </c>
    </row>
    <row r="33" spans="1:1">
      <c r="A33" s="150" t="s">
        <v>364</v>
      </c>
    </row>
  </sheetData>
  <sheetProtection sheet="1" objects="1" scenarios="1" selectLockedCells="1"/>
  <hyperlinks>
    <hyperlink ref="A33" location="ANS!A1" display="กลับ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A26"/>
  <sheetViews>
    <sheetView topLeftCell="A16" workbookViewId="0">
      <selection activeCell="A26" sqref="A26"/>
    </sheetView>
  </sheetViews>
  <sheetFormatPr defaultRowHeight="21"/>
  <cols>
    <col min="1" max="16384" width="9" style="3"/>
  </cols>
  <sheetData>
    <row r="1" spans="1:1">
      <c r="A1" s="81" t="s">
        <v>366</v>
      </c>
    </row>
    <row r="2" spans="1:1">
      <c r="A2" s="81" t="s">
        <v>13</v>
      </c>
    </row>
    <row r="3" spans="1:1">
      <c r="A3" s="3" t="str">
        <f>IF(ANS!B51="ข",comment!A126,"")</f>
        <v/>
      </c>
    </row>
    <row r="4" spans="1:1">
      <c r="A4" s="3" t="str">
        <f>IF(ANS!B52="ค",comment!A129,IF(ANS!B52="ง",comment!A130,""))</f>
        <v/>
      </c>
    </row>
    <row r="6" spans="1:1">
      <c r="A6" s="81" t="s">
        <v>15</v>
      </c>
    </row>
    <row r="7" spans="1:1">
      <c r="A7" s="3" t="str">
        <f>IF(ANS!B62="ข",comment!A133,IF(ANS!B62="ค",comment!A134,""))</f>
        <v/>
      </c>
    </row>
    <row r="8" spans="1:1">
      <c r="A8" s="3" t="str">
        <f>IF(ANS!B63="ข",comment!A137,IF(ANS!B63="ค",comment!A138,""))</f>
        <v/>
      </c>
    </row>
    <row r="9" spans="1:1">
      <c r="A9" s="3" t="str">
        <f>IF(ANS!B64="ข",comment!A141,IF(ANS!B64="ค",comment!A142,""))</f>
        <v/>
      </c>
    </row>
    <row r="10" spans="1:1">
      <c r="A10" s="3" t="str">
        <f>IF(ANS!B54="ข",comment!A145,IF(ANS!B54="ค",comment!A145,IF(ANS!B54="ง",comment!A146,"")))</f>
        <v/>
      </c>
    </row>
    <row r="11" spans="1:1">
      <c r="A11" s="3" t="str">
        <f>IF(ANS!B55="ข",comment!A149,IF(ANS!B55="ค",comment!A149,IF(ANS!B55="ง",comment!A150,"")))</f>
        <v/>
      </c>
    </row>
    <row r="12" spans="1:1">
      <c r="A12" s="3" t="str">
        <f>IF(ANS!B57="ข",comment!A154,"")</f>
        <v/>
      </c>
    </row>
    <row r="13" spans="1:1">
      <c r="A13" s="3" t="str">
        <f>IF(ANS!B57="ข",comment!A157,IF(ANS!B57="ค",comment!A158,""))</f>
        <v/>
      </c>
    </row>
    <row r="14" spans="1:1">
      <c r="A14" s="3" t="str">
        <f>IF(ANS!B59="ข",comment!A161,IF(ANS!B59="ค",comment!A161,IF(ANS!B59="ง",comment!A162,"")))</f>
        <v/>
      </c>
    </row>
    <row r="15" spans="1:1">
      <c r="A15" s="3" t="str">
        <f>IF(ANS!B60="ข",comment!A165,IF(ANS!B60="ค",comment!A165,IF(ANS!B60="ง",comment!A166,"")))</f>
        <v/>
      </c>
    </row>
    <row r="16" spans="1:1">
      <c r="A16" s="3" t="str">
        <f>IF(ANS!B65="ข",comment!A169,IF(ANS!B65="ค",comment!A170,""))</f>
        <v/>
      </c>
    </row>
    <row r="17" spans="1:1">
      <c r="A17" s="3" t="str">
        <f>IF(ANS!B66="ข",comment!A173,IF(ANS!B66="ค",comment!A174,""))</f>
        <v/>
      </c>
    </row>
    <row r="18" spans="1:1">
      <c r="A18" s="3" t="str">
        <f>IF(ANS!B67="ข",comment!A177,IF(ANS!B67="ค",comment!A178,""))</f>
        <v/>
      </c>
    </row>
    <row r="20" spans="1:1">
      <c r="A20" s="81" t="s">
        <v>16</v>
      </c>
    </row>
    <row r="21" spans="1:1">
      <c r="A21" s="3" t="str">
        <f>IF(ANS!B71="ข",comment!A182,IF(ANS!B71="ค",comment!A183,IF(ANS!B71="ง",comment!A184,"")))</f>
        <v/>
      </c>
    </row>
    <row r="22" spans="1:1">
      <c r="A22" s="3" t="str">
        <f>IF(ANS!B72="ข",comment!A188,IF(ANS!B72="ค",comment!A189,IF(ANS!B72="ง",comment!A190,"")))</f>
        <v/>
      </c>
    </row>
    <row r="23" spans="1:1">
      <c r="A23" s="3" t="str">
        <f>IF(ANS!B74="ข",comment!A193,IF(ANS!B74="ค",comment!A194,IF(ANS!B74="ง",comment!A195,"")))</f>
        <v/>
      </c>
    </row>
    <row r="24" spans="1:1">
      <c r="A24" s="3" t="str">
        <f>IF(ANS!B75="ข",comment!A198,IF(ANS!B75="ค",comment!A199,""))</f>
        <v/>
      </c>
    </row>
    <row r="26" spans="1:1">
      <c r="A26" s="150" t="s">
        <v>364</v>
      </c>
    </row>
  </sheetData>
  <sheetProtection sheet="1" objects="1" scenarios="1" selectLockedCells="1"/>
  <hyperlinks>
    <hyperlink ref="A26" location="ANS!A1" display="กลับ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ส่วนที่1 (ข้อมูลทั่วไป)</vt:lpstr>
      <vt:lpstr>ส่วนที่2(คำตอบ)</vt:lpstr>
      <vt:lpstr>ส่วนที่ 3(ข้อคิดเห็น เสนอแนะ)</vt:lpstr>
      <vt:lpstr>Sheet1</vt:lpstr>
      <vt:lpstr>ANS</vt:lpstr>
      <vt:lpstr>comment</vt:lpstr>
      <vt:lpstr>ด้านแหล่งน้ำดิบ</vt:lpstr>
      <vt:lpstr>ด้านระบบประปา</vt:lpstr>
      <vt:lpstr>ด้านการควบคุมระบบ</vt:lpstr>
      <vt:lpstr>ด้านปริมาณและคุณภาพ</vt:lpstr>
      <vt:lpstr>ด้านการบริหาร</vt:lpstr>
      <vt:lpstr>ทั้ง 5 ด้าน</vt:lpstr>
      <vt:lpstr>ANS!Print_Titles</vt:lpstr>
      <vt:lpstr>'ส่วนที่2(คำตอบ)'!Print_Titles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mumu-7</dc:creator>
  <cp:lastModifiedBy>mumu-7</cp:lastModifiedBy>
  <cp:lastPrinted>2018-07-17T10:10:34Z</cp:lastPrinted>
  <dcterms:created xsi:type="dcterms:W3CDTF">2018-03-02T04:19:54Z</dcterms:created>
  <dcterms:modified xsi:type="dcterms:W3CDTF">2020-01-07T04:14:22Z</dcterms:modified>
</cp:coreProperties>
</file>